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CSAR\0. Application and Adjudicative Process\K. Settlement\Pre-Settlement Questions\_FINAL FOR FILING\"/>
    </mc:Choice>
  </mc:AlternateContent>
  <xr:revisionPtr revIDLastSave="0" documentId="13_ncr:1_{192D259C-9E7E-4C50-93B5-DEA4FED5969C}" xr6:coauthVersionLast="47" xr6:coauthVersionMax="47" xr10:uidLastSave="{00000000-0000-0000-0000-000000000000}"/>
  <bookViews>
    <workbookView xWindow="-118" yWindow="-118" windowWidth="22229" windowHeight="13366" xr2:uid="{88BB9CC4-33B4-40F9-9252-C8717FE39288}"/>
  </bookViews>
  <sheets>
    <sheet name="2-OA" sheetId="1" r:id="rId1"/>
    <sheet name="2-OB" sheetId="2" r:id="rId2"/>
  </sheets>
  <definedNames>
    <definedName name="BILLING_DETERMINANTS">#REF!</definedName>
    <definedName name="BRR_2016">#REF!</definedName>
    <definedName name="BRR_2027">#REF!</definedName>
    <definedName name="BRR_2028">#REF!</definedName>
    <definedName name="BRR_2029">#REF!</definedName>
    <definedName name="BRR_2030">#REF!</definedName>
    <definedName name="BRR_2031">#REF!</definedName>
    <definedName name="BRRAPP">#REF!</definedName>
    <definedName name="BRRIR">#REF!</definedName>
    <definedName name="BRRPBD">#REF!</definedName>
    <definedName name="BRRSA">#REF!</definedName>
    <definedName name="ccar">#REF!</definedName>
    <definedName name="COS_RES_CUSTOMERS">#REF!</definedName>
    <definedName name="COS_RES_KWH">#REF!</definedName>
    <definedName name="_xlnm.Database">#REF!</definedName>
    <definedName name="Eff_Date">#REF!</definedName>
    <definedName name="forecast_wholesale_LNPlus">#REF!</definedName>
    <definedName name="forecast_wholesale_TN">#REF!</definedName>
    <definedName name="IA">#REF!</definedName>
    <definedName name="IR">#REF!</definedName>
    <definedName name="IRM_2025">#REF!</definedName>
    <definedName name="IRM_2026">#REF!</definedName>
    <definedName name="LLF">#REF!</definedName>
    <definedName name="MidPeakPer">#REF!</definedName>
    <definedName name="OffPeakerPer">#REF!</definedName>
    <definedName name="OffPeakPer">#REF!</definedName>
    <definedName name="OnPeakPer">#REF!</definedName>
    <definedName name="PBD">#REF!</definedName>
    <definedName name="PPE">#REF!</definedName>
    <definedName name="ratebase">#REF!</definedName>
    <definedName name="RATES_New">#REF!</definedName>
    <definedName name="RTSR">#REF!</definedName>
    <definedName name="RTSR_TY">#REF!</definedName>
    <definedName name="SA">#REF!</definedName>
    <definedName name="SIP">#REF!</definedName>
    <definedName name="Start45">'2-OA'!$A$1</definedName>
    <definedName name="Start46">'2-OB'!$A$1</definedName>
    <definedName name="Test_Year">#REF!</definedName>
    <definedName name="Test_Year_2">#REF!</definedName>
    <definedName name="Test_Year_3">#REF!</definedName>
    <definedName name="Test_Year_4">#REF!</definedName>
    <definedName name="Test_Year_5">#REF!</definedName>
    <definedName name="total_wholesale_LinePlus">#REF!</definedName>
    <definedName name="total_wholesale_TC">#REF!</definedName>
    <definedName name="total_wholesale_TN">#REF!</definedName>
    <definedName name="YRS_LEF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0" i="2" l="1"/>
  <c r="K279" i="2"/>
  <c r="K299" i="2" s="1"/>
  <c r="K258" i="2"/>
  <c r="K278" i="2" s="1"/>
  <c r="K298" i="2" s="1"/>
  <c r="K238" i="2"/>
  <c r="K257" i="2" s="1"/>
  <c r="K277" i="2" s="1"/>
  <c r="K297" i="2" s="1"/>
  <c r="K220" i="2"/>
  <c r="K237" i="2" s="1"/>
  <c r="K256" i="2" s="1"/>
  <c r="K276" i="2" s="1"/>
  <c r="K296" i="2" s="1"/>
  <c r="J36" i="2" l="1"/>
  <c r="L36" i="2"/>
  <c r="L43" i="2"/>
  <c r="L44" i="2"/>
  <c r="L45" i="2"/>
  <c r="L47" i="2"/>
  <c r="L48" i="2"/>
  <c r="J74" i="2"/>
  <c r="L74" i="2"/>
  <c r="J94" i="2"/>
  <c r="L81" i="2"/>
  <c r="L88" i="2"/>
  <c r="L89" i="2"/>
  <c r="L100" i="2"/>
  <c r="L113" i="2"/>
  <c r="L132" i="2"/>
  <c r="K138" i="2"/>
  <c r="J151" i="2"/>
  <c r="L151" i="2"/>
  <c r="K157" i="2"/>
  <c r="M157" i="2" s="1"/>
  <c r="L171" i="2"/>
  <c r="J187" i="2"/>
  <c r="L187" i="2"/>
  <c r="L190" i="2" s="1"/>
  <c r="J204" i="2"/>
  <c r="L204" i="2"/>
  <c r="J222" i="2"/>
  <c r="L222" i="2"/>
  <c r="L225" i="2" s="1"/>
  <c r="J240" i="2"/>
  <c r="L240" i="2"/>
  <c r="J260" i="2"/>
  <c r="L260" i="2"/>
  <c r="K260" i="2" s="1"/>
  <c r="L263" i="2"/>
  <c r="J281" i="2"/>
  <c r="L281" i="2"/>
  <c r="L284" i="2" s="1"/>
  <c r="J302" i="2"/>
  <c r="L302" i="2"/>
  <c r="K22" i="1"/>
  <c r="K24" i="1" s="1"/>
  <c r="K23" i="1"/>
  <c r="Q23" i="1" s="1"/>
  <c r="K27" i="1"/>
  <c r="K29" i="1" s="1"/>
  <c r="M86" i="1"/>
  <c r="Q27" i="1"/>
  <c r="K28" i="1"/>
  <c r="Q28" i="1" s="1"/>
  <c r="M29" i="1"/>
  <c r="K52" i="1"/>
  <c r="Q52" i="1" s="1"/>
  <c r="K53" i="1"/>
  <c r="Q53" i="1" s="1"/>
  <c r="M54" i="1"/>
  <c r="M61" i="1" s="1"/>
  <c r="K57" i="1"/>
  <c r="Q57" i="1" s="1"/>
  <c r="K58" i="1"/>
  <c r="Q58" i="1" s="1"/>
  <c r="M59" i="1"/>
  <c r="M82" i="1"/>
  <c r="M111" i="1" s="1"/>
  <c r="K82" i="1"/>
  <c r="K115" i="1"/>
  <c r="K110" i="1"/>
  <c r="K140" i="1"/>
  <c r="K144" i="1"/>
  <c r="K139" i="1"/>
  <c r="K141" i="1" s="1"/>
  <c r="K169" i="1"/>
  <c r="Q54" i="1" l="1"/>
  <c r="K54" i="1"/>
  <c r="Q82" i="1"/>
  <c r="Q29" i="1"/>
  <c r="J54" i="2"/>
  <c r="J132" i="2"/>
  <c r="K132" i="2" s="1"/>
  <c r="J113" i="2"/>
  <c r="K302" i="2"/>
  <c r="K204" i="2"/>
  <c r="L54" i="2"/>
  <c r="L94" i="2"/>
  <c r="K94" i="2" s="1"/>
  <c r="K187" i="2"/>
  <c r="J171" i="2"/>
  <c r="K151" i="2"/>
  <c r="K240" i="2"/>
  <c r="L305" i="2"/>
  <c r="K281" i="2"/>
  <c r="L243" i="2"/>
  <c r="K74" i="2"/>
  <c r="K36" i="2"/>
  <c r="Q59" i="1"/>
  <c r="Q61" i="1" s="1"/>
  <c r="M140" i="1"/>
  <c r="M139" i="1"/>
  <c r="M88" i="1"/>
  <c r="M115" i="1"/>
  <c r="K174" i="1"/>
  <c r="Q174" i="1" s="1"/>
  <c r="K168" i="1"/>
  <c r="K170" i="1" s="1"/>
  <c r="K87" i="1"/>
  <c r="Q87" i="1" s="1"/>
  <c r="K81" i="1"/>
  <c r="K83" i="1" s="1"/>
  <c r="K111" i="1"/>
  <c r="K112" i="1" s="1"/>
  <c r="K173" i="1"/>
  <c r="M110" i="1"/>
  <c r="K86" i="1"/>
  <c r="K88" i="1" s="1"/>
  <c r="K222" i="2"/>
  <c r="K116" i="1"/>
  <c r="Q116" i="1" s="1"/>
  <c r="K59" i="1"/>
  <c r="L207" i="2"/>
  <c r="K145" i="1"/>
  <c r="Q145" i="1" s="1"/>
  <c r="K146" i="1" l="1"/>
  <c r="K113" i="2"/>
  <c r="K54" i="2"/>
  <c r="M81" i="1"/>
  <c r="M83" i="1" s="1"/>
  <c r="M90" i="1" s="1"/>
  <c r="M168" i="1"/>
  <c r="Q168" i="1" s="1"/>
  <c r="K171" i="2"/>
  <c r="M22" i="1"/>
  <c r="M169" i="1"/>
  <c r="Q140" i="1"/>
  <c r="Q81" i="1"/>
  <c r="Q83" i="1" s="1"/>
  <c r="Q111" i="1"/>
  <c r="M112" i="1"/>
  <c r="Q110" i="1"/>
  <c r="K175" i="1"/>
  <c r="Q86" i="1"/>
  <c r="Q88" i="1" s="1"/>
  <c r="M144" i="1"/>
  <c r="Q115" i="1"/>
  <c r="Q117" i="1" s="1"/>
  <c r="M117" i="1"/>
  <c r="Q139" i="1"/>
  <c r="M141" i="1"/>
  <c r="K117" i="1"/>
  <c r="M119" i="1" l="1"/>
  <c r="Q112" i="1"/>
  <c r="Q119" i="1" s="1"/>
  <c r="Q141" i="1"/>
  <c r="Q90" i="1"/>
  <c r="Q144" i="1"/>
  <c r="Q146" i="1" s="1"/>
  <c r="Q148" i="1" s="1"/>
  <c r="M146" i="1"/>
  <c r="M148" i="1" s="1"/>
  <c r="M173" i="1"/>
  <c r="Q169" i="1"/>
  <c r="Q170" i="1" s="1"/>
  <c r="M170" i="1"/>
  <c r="Q22" i="1"/>
  <c r="Q24" i="1" s="1"/>
  <c r="Q31" i="1" s="1"/>
  <c r="M24" i="1"/>
  <c r="M31" i="1" s="1"/>
  <c r="M175" i="1" l="1"/>
  <c r="M177" i="1" s="1"/>
  <c r="Q173" i="1"/>
  <c r="Q175" i="1" s="1"/>
  <c r="Q177" i="1" s="1"/>
</calcChain>
</file>

<file path=xl/sharedStrings.xml><?xml version="1.0" encoding="utf-8"?>
<sst xmlns="http://schemas.openxmlformats.org/spreadsheetml/2006/main" count="1129" uniqueCount="61">
  <si>
    <t>4.0% unless an applicant has proposed or been approved for a different amount.</t>
  </si>
  <si>
    <t>Notes</t>
  </si>
  <si>
    <t xml:space="preserve"> </t>
  </si>
  <si>
    <t>Total</t>
  </si>
  <si>
    <t>Total Equity</t>
  </si>
  <si>
    <t xml:space="preserve">  Preferred Shares</t>
  </si>
  <si>
    <t xml:space="preserve">  Common Equity</t>
  </si>
  <si>
    <t>Equity</t>
  </si>
  <si>
    <t>Total Debt</t>
  </si>
  <si>
    <t xml:space="preserve">  Short-term Debt</t>
  </si>
  <si>
    <t xml:space="preserve">  Long-term Debt</t>
  </si>
  <si>
    <t>Debt</t>
  </si>
  <si>
    <t>($)</t>
  </si>
  <si>
    <t>(%)</t>
  </si>
  <si>
    <t>Return</t>
  </si>
  <si>
    <t>Cost Rate</t>
  </si>
  <si>
    <t>Capitalization Ratio</t>
  </si>
  <si>
    <t>Particulars</t>
  </si>
  <si>
    <t>Line No.</t>
  </si>
  <si>
    <t>Test Year:</t>
  </si>
  <si>
    <t>Last OEB-approved year:</t>
  </si>
  <si>
    <t>This table must be completed for the last OEB-approved year and the test year.</t>
  </si>
  <si>
    <t>Capital Structure and Cost of Capital</t>
  </si>
  <si>
    <t>Appendix 2-OA</t>
  </si>
  <si>
    <t>Date:</t>
  </si>
  <si>
    <t>Page:</t>
  </si>
  <si>
    <t>Schedule:</t>
  </si>
  <si>
    <t>Tab:</t>
  </si>
  <si>
    <t>Exhibit:</t>
  </si>
  <si>
    <t>File Number:</t>
  </si>
  <si>
    <t>Back to Index</t>
  </si>
  <si>
    <t>Budget</t>
  </si>
  <si>
    <t>Fixed</t>
  </si>
  <si>
    <t>Affiliated</t>
  </si>
  <si>
    <t>Alectra Inc.</t>
  </si>
  <si>
    <t>Prommisory Note Payable</t>
  </si>
  <si>
    <t>Additional Comments, if any</t>
  </si>
  <si>
    <r>
      <t xml:space="preserve">Rate (%) </t>
    </r>
    <r>
      <rPr>
        <vertAlign val="superscript"/>
        <sz val="10"/>
        <rFont val="Arial"/>
        <family val="2"/>
      </rPr>
      <t>2</t>
    </r>
  </si>
  <si>
    <t>Principal                         ($)</t>
  </si>
  <si>
    <t>Term              (years)</t>
  </si>
  <si>
    <t>Start Date</t>
  </si>
  <si>
    <t>Fixed or Variable-Rate?</t>
  </si>
  <si>
    <t>Affiliated or Third-Party Debt?</t>
  </si>
  <si>
    <t>Lender</t>
  </si>
  <si>
    <t>Description</t>
  </si>
  <si>
    <t>Row</t>
  </si>
  <si>
    <t>Year</t>
  </si>
  <si>
    <t>Prorated, issued in 2026</t>
  </si>
  <si>
    <t>Add more lines above row 12 if necessary.</t>
  </si>
  <si>
    <r>
      <t xml:space="preserve">Input actual or deemed long-term debt rate in accordance with the guidelines in </t>
    </r>
    <r>
      <rPr>
        <i/>
        <sz val="10"/>
        <rFont val="Arial"/>
        <family val="2"/>
      </rPr>
      <t>The Report of the Board on the Cost of Capital for Ontario's Regulated Utilities</t>
    </r>
    <r>
      <rPr>
        <sz val="10"/>
        <rFont val="Arial"/>
        <family val="2"/>
      </rPr>
      <t>, issued December 11, 2009, or with any subsequent update issued by the OEB.</t>
    </r>
  </si>
  <si>
    <t>If financing is in place only part of the year, separately calculate the pro-rated interest in the year and input in the cell.</t>
  </si>
  <si>
    <t>Debt Instruments</t>
  </si>
  <si>
    <t>Appendix 2-OB</t>
  </si>
  <si>
    <t>Prorated, issued in 2027</t>
  </si>
  <si>
    <t>Prorated, issued in 2028</t>
  </si>
  <si>
    <t>Prorated, issued in 2029</t>
  </si>
  <si>
    <t>Prorated, issued in 2030</t>
  </si>
  <si>
    <t>Prorated, issued in 2031</t>
  </si>
  <si>
    <t>Effective Interest Rate method relied on for the amortization of issuance costs</t>
  </si>
  <si>
    <r>
      <t xml:space="preserve">Interest ($) </t>
    </r>
    <r>
      <rPr>
        <vertAlign val="superscript"/>
        <sz val="10"/>
        <rFont val="Arial"/>
        <family val="2"/>
      </rPr>
      <t>1,4</t>
    </r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</si>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</sst>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* #,##0_);_(* \(#,##0\);_(* &quot;&quot;\-&quot;&quot;_);_(@_)"/>
    <numFmt numFmtId="167" formatCode="_(* #,##0.00_);_(* \(#,##0.00\);_(* &quot;&quot;\-&quot;&quot;_);_(@_)"/>
    <numFmt numFmtId="168" formatCode="&quot;$&quot;#,##0"/>
    <numFmt numFmtId="169" formatCode="0.000%"/>
    <numFmt numFmtId="170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vertAlign val="superscript"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theme="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28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1" xfId="0" applyFont="1" applyBorder="1"/>
    <xf numFmtId="164" fontId="4" fillId="0" borderId="2" xfId="2" applyNumberFormat="1" applyFont="1" applyBorder="1"/>
    <xf numFmtId="10" fontId="4" fillId="0" borderId="2" xfId="3" applyNumberFormat="1" applyFont="1" applyBorder="1" applyProtection="1">
      <protection locked="0"/>
    </xf>
    <xf numFmtId="44" fontId="4" fillId="0" borderId="2" xfId="2" applyFont="1" applyFill="1" applyBorder="1" applyAlignment="1"/>
    <xf numFmtId="10" fontId="4" fillId="0" borderId="2" xfId="0" applyNumberFormat="1" applyFont="1" applyBorder="1"/>
    <xf numFmtId="0" fontId="5" fillId="0" borderId="3" xfId="0" applyFont="1" applyBorder="1"/>
    <xf numFmtId="165" fontId="4" fillId="0" borderId="4" xfId="0" applyNumberFormat="1" applyFont="1" applyBorder="1"/>
    <xf numFmtId="10" fontId="4" fillId="0" borderId="4" xfId="0" applyNumberFormat="1" applyFont="1" applyBorder="1"/>
    <xf numFmtId="0" fontId="4" fillId="0" borderId="3" xfId="0" applyFont="1" applyBorder="1"/>
    <xf numFmtId="165" fontId="4" fillId="0" borderId="3" xfId="1" applyNumberFormat="1" applyFont="1" applyBorder="1"/>
    <xf numFmtId="165" fontId="4" fillId="0" borderId="0" xfId="1" applyNumberFormat="1" applyFont="1"/>
    <xf numFmtId="10" fontId="4" fillId="0" borderId="0" xfId="3" applyNumberFormat="1" applyFont="1" applyAlignment="1"/>
    <xf numFmtId="10" fontId="4" fillId="0" borderId="0" xfId="0" applyNumberFormat="1" applyFont="1"/>
    <xf numFmtId="165" fontId="4" fillId="0" borderId="4" xfId="1" applyNumberFormat="1" applyFont="1" applyBorder="1"/>
    <xf numFmtId="10" fontId="4" fillId="0" borderId="0" xfId="3" applyNumberFormat="1" applyFont="1" applyFill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right" vertical="top"/>
    </xf>
    <xf numFmtId="0" fontId="11" fillId="0" borderId="0" xfId="4"/>
    <xf numFmtId="166" fontId="0" fillId="0" borderId="0" xfId="0" applyNumberFormat="1"/>
    <xf numFmtId="168" fontId="0" fillId="0" borderId="0" xfId="0" applyNumberFormat="1"/>
    <xf numFmtId="169" fontId="0" fillId="0" borderId="0" xfId="3" applyNumberFormat="1" applyFont="1"/>
    <xf numFmtId="14" fontId="0" fillId="0" borderId="0" xfId="0" applyNumberFormat="1"/>
    <xf numFmtId="169" fontId="0" fillId="0" borderId="0" xfId="3" applyNumberFormat="1" applyFont="1" applyFill="1"/>
    <xf numFmtId="168" fontId="12" fillId="0" borderId="0" xfId="0" applyNumberFormat="1" applyFont="1"/>
    <xf numFmtId="169" fontId="3" fillId="0" borderId="0" xfId="3" applyNumberFormat="1" applyFont="1" applyFill="1"/>
    <xf numFmtId="168" fontId="3" fillId="0" borderId="0" xfId="0" applyNumberFormat="1" applyFont="1"/>
    <xf numFmtId="0" fontId="4" fillId="0" borderId="6" xfId="0" applyFont="1" applyBorder="1"/>
    <xf numFmtId="168" fontId="4" fillId="0" borderId="7" xfId="0" applyNumberFormat="1" applyFont="1" applyBorder="1"/>
    <xf numFmtId="169" fontId="4" fillId="0" borderId="7" xfId="3" applyNumberFormat="1" applyFont="1" applyFill="1" applyBorder="1"/>
    <xf numFmtId="0" fontId="4" fillId="0" borderId="7" xfId="0" applyFont="1" applyBorder="1"/>
    <xf numFmtId="14" fontId="4" fillId="0" borderId="7" xfId="0" applyNumberFormat="1" applyFont="1" applyBorder="1"/>
    <xf numFmtId="0" fontId="4" fillId="0" borderId="8" xfId="0" applyFont="1" applyBorder="1"/>
    <xf numFmtId="0" fontId="2" fillId="0" borderId="0" xfId="0" applyFont="1"/>
    <xf numFmtId="166" fontId="2" fillId="0" borderId="0" xfId="0" applyNumberFormat="1" applyFont="1"/>
    <xf numFmtId="0" fontId="4" fillId="0" borderId="11" xfId="0" applyFont="1" applyBorder="1"/>
    <xf numFmtId="168" fontId="4" fillId="0" borderId="12" xfId="0" applyNumberFormat="1" applyFont="1" applyBorder="1"/>
    <xf numFmtId="169" fontId="4" fillId="2" borderId="12" xfId="3" applyNumberFormat="1" applyFont="1" applyFill="1" applyBorder="1"/>
    <xf numFmtId="168" fontId="4" fillId="2" borderId="12" xfId="0" applyNumberFormat="1" applyFont="1" applyFill="1" applyBorder="1"/>
    <xf numFmtId="0" fontId="4" fillId="2" borderId="12" xfId="0" applyFont="1" applyFill="1" applyBorder="1"/>
    <xf numFmtId="14" fontId="4" fillId="2" borderId="12" xfId="0" applyNumberFormat="1" applyFont="1" applyFill="1" applyBorder="1"/>
    <xf numFmtId="0" fontId="4" fillId="4" borderId="12" xfId="0" applyFont="1" applyFill="1" applyBorder="1"/>
    <xf numFmtId="0" fontId="4" fillId="0" borderId="13" xfId="0" applyFont="1" applyBorder="1"/>
    <xf numFmtId="0" fontId="4" fillId="0" borderId="14" xfId="0" applyFont="1" applyBorder="1" applyAlignment="1">
      <alignment horizontal="center" vertical="center" wrapText="1"/>
    </xf>
    <xf numFmtId="168" fontId="4" fillId="0" borderId="15" xfId="0" applyNumberFormat="1" applyFont="1" applyBorder="1" applyAlignment="1">
      <alignment horizontal="center" vertical="center" wrapText="1"/>
    </xf>
    <xf numFmtId="169" fontId="4" fillId="0" borderId="15" xfId="3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4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68" fontId="4" fillId="0" borderId="0" xfId="0" applyNumberFormat="1" applyFont="1"/>
    <xf numFmtId="169" fontId="4" fillId="0" borderId="0" xfId="3" applyNumberFormat="1" applyFont="1"/>
    <xf numFmtId="14" fontId="4" fillId="0" borderId="0" xfId="0" applyNumberFormat="1" applyFont="1"/>
    <xf numFmtId="0" fontId="4" fillId="0" borderId="18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170" fontId="2" fillId="0" borderId="0" xfId="0" applyNumberFormat="1" applyFont="1"/>
    <xf numFmtId="169" fontId="4" fillId="0" borderId="7" xfId="3" applyNumberFormat="1" applyFont="1" applyBorder="1"/>
    <xf numFmtId="0" fontId="4" fillId="0" borderId="20" xfId="0" applyFont="1" applyBorder="1"/>
    <xf numFmtId="168" fontId="4" fillId="0" borderId="19" xfId="0" applyNumberFormat="1" applyFont="1" applyBorder="1"/>
    <xf numFmtId="169" fontId="4" fillId="2" borderId="19" xfId="3" applyNumberFormat="1" applyFont="1" applyFill="1" applyBorder="1"/>
    <xf numFmtId="168" fontId="4" fillId="2" borderId="19" xfId="0" applyNumberFormat="1" applyFont="1" applyFill="1" applyBorder="1"/>
    <xf numFmtId="0" fontId="4" fillId="2" borderId="19" xfId="0" applyFont="1" applyFill="1" applyBorder="1"/>
    <xf numFmtId="14" fontId="4" fillId="2" borderId="19" xfId="0" applyNumberFormat="1" applyFont="1" applyFill="1" applyBorder="1"/>
    <xf numFmtId="0" fontId="4" fillId="4" borderId="19" xfId="0" applyFont="1" applyFill="1" applyBorder="1"/>
    <xf numFmtId="0" fontId="4" fillId="0" borderId="0" xfId="0" applyFont="1" applyAlignment="1">
      <alignment horizontal="left" indent="4"/>
    </xf>
    <xf numFmtId="170" fontId="4" fillId="0" borderId="0" xfId="0" applyNumberFormat="1" applyFont="1"/>
    <xf numFmtId="167" fontId="4" fillId="0" borderId="11" xfId="0" applyNumberFormat="1" applyFont="1" applyBorder="1"/>
    <xf numFmtId="0" fontId="4" fillId="0" borderId="22" xfId="0" applyFont="1" applyBorder="1"/>
    <xf numFmtId="169" fontId="4" fillId="0" borderId="23" xfId="3" applyNumberFormat="1" applyFont="1" applyBorder="1"/>
    <xf numFmtId="168" fontId="4" fillId="0" borderId="23" xfId="0" applyNumberFormat="1" applyFont="1" applyBorder="1"/>
    <xf numFmtId="0" fontId="4" fillId="0" borderId="23" xfId="0" applyFont="1" applyBorder="1"/>
    <xf numFmtId="169" fontId="4" fillId="0" borderId="24" xfId="3" applyNumberFormat="1" applyFont="1" applyBorder="1"/>
    <xf numFmtId="168" fontId="4" fillId="0" borderId="24" xfId="0" applyNumberFormat="1" applyFont="1" applyBorder="1"/>
    <xf numFmtId="0" fontId="4" fillId="0" borderId="24" xfId="0" applyFont="1" applyBorder="1"/>
    <xf numFmtId="14" fontId="4" fillId="0" borderId="9" xfId="0" applyNumberFormat="1" applyFont="1" applyBorder="1"/>
    <xf numFmtId="0" fontId="4" fillId="0" borderId="19" xfId="0" applyFont="1" applyBorder="1"/>
    <xf numFmtId="0" fontId="4" fillId="0" borderId="25" xfId="0" applyFont="1" applyBorder="1"/>
    <xf numFmtId="168" fontId="4" fillId="5" borderId="12" xfId="0" applyNumberFormat="1" applyFont="1" applyFill="1" applyBorder="1"/>
    <xf numFmtId="14" fontId="4" fillId="0" borderId="19" xfId="0" applyNumberFormat="1" applyFont="1" applyBorder="1"/>
    <xf numFmtId="169" fontId="4" fillId="0" borderId="19" xfId="3" applyNumberFormat="1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0" fillId="2" borderId="0" xfId="0" applyFont="1" applyFill="1" applyAlignment="1">
      <alignment horizontal="right" vertical="top"/>
    </xf>
    <xf numFmtId="168" fontId="5" fillId="0" borderId="0" xfId="0" applyNumberFormat="1" applyFont="1"/>
    <xf numFmtId="168" fontId="5" fillId="0" borderId="0" xfId="0" applyNumberFormat="1" applyFont="1" applyAlignment="1">
      <alignment horizontal="left" indent="4"/>
    </xf>
    <xf numFmtId="0" fontId="16" fillId="0" borderId="11" xfId="0" applyFont="1" applyBorder="1"/>
    <xf numFmtId="0" fontId="4" fillId="0" borderId="11" xfId="0" applyFont="1" applyBorder="1" applyAlignment="1">
      <alignment horizontal="center"/>
    </xf>
    <xf numFmtId="0" fontId="4" fillId="2" borderId="9" xfId="0" applyFont="1" applyFill="1" applyBorder="1"/>
    <xf numFmtId="0" fontId="4" fillId="4" borderId="9" xfId="0" applyFont="1" applyFill="1" applyBorder="1"/>
    <xf numFmtId="14" fontId="4" fillId="2" borderId="9" xfId="0" applyNumberFormat="1" applyFont="1" applyFill="1" applyBorder="1"/>
    <xf numFmtId="168" fontId="4" fillId="2" borderId="9" xfId="0" applyNumberFormat="1" applyFont="1" applyFill="1" applyBorder="1"/>
    <xf numFmtId="169" fontId="4" fillId="2" borderId="9" xfId="3" applyNumberFormat="1" applyFont="1" applyFill="1" applyBorder="1"/>
    <xf numFmtId="0" fontId="4" fillId="0" borderId="10" xfId="0" applyFont="1" applyBorder="1"/>
    <xf numFmtId="168" fontId="4" fillId="0" borderId="9" xfId="0" applyNumberFormat="1" applyFont="1" applyBorder="1"/>
    <xf numFmtId="164" fontId="4" fillId="0" borderId="2" xfId="2" applyNumberFormat="1" applyFont="1" applyFill="1" applyBorder="1"/>
    <xf numFmtId="0" fontId="5" fillId="0" borderId="0" xfId="0" quotePrefix="1" applyFont="1" applyAlignment="1">
      <alignment horizontal="center" vertical="center"/>
    </xf>
    <xf numFmtId="0" fontId="4" fillId="2" borderId="26" xfId="0" applyFont="1" applyFill="1" applyBorder="1" applyAlignment="1">
      <alignment horizontal="right" vertical="top"/>
    </xf>
    <xf numFmtId="0" fontId="4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0" fontId="6" fillId="0" borderId="0" xfId="0" applyFont="1" applyAlignment="1">
      <alignment horizontal="left"/>
    </xf>
    <xf numFmtId="0" fontId="4" fillId="2" borderId="0" xfId="0" applyFont="1" applyFill="1"/>
    <xf numFmtId="0" fontId="4" fillId="3" borderId="0" xfId="0" applyFont="1" applyFill="1" applyAlignment="1">
      <alignment horizontal="center"/>
    </xf>
    <xf numFmtId="0" fontId="4" fillId="0" borderId="17" xfId="0" applyFont="1" applyBorder="1"/>
    <xf numFmtId="0" fontId="4" fillId="0" borderId="2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C7AD1-9911-4FC3-9F83-E1E5C8EE1AFD}">
  <sheetPr codeName="Sheet30">
    <tabColor theme="1"/>
  </sheetPr>
  <dimension ref="A1:Q187"/>
  <sheetViews>
    <sheetView tabSelected="1" zoomScale="85" zoomScaleNormal="85" workbookViewId="0">
      <selection activeCell="N3" sqref="N3:Q3"/>
    </sheetView>
  </sheetViews>
  <sheetFormatPr defaultRowHeight="15.05" x14ac:dyDescent="0.3"/>
  <cols>
    <col min="5" max="5" width="15.5546875" customWidth="1"/>
    <col min="6" max="6" width="2.6640625" customWidth="1"/>
    <col min="7" max="7" width="8.44140625" bestFit="1" customWidth="1"/>
    <col min="8" max="8" width="19.109375" customWidth="1"/>
    <col min="9" max="9" width="4.109375" customWidth="1"/>
    <col min="10" max="10" width="4.44140625" customWidth="1"/>
    <col min="11" max="11" width="18" bestFit="1" customWidth="1"/>
    <col min="12" max="12" width="4" customWidth="1"/>
    <col min="13" max="13" width="12.88671875" customWidth="1"/>
    <col min="14" max="14" width="7.33203125" customWidth="1"/>
    <col min="15" max="16" width="9.109375" hidden="1" customWidth="1"/>
    <col min="17" max="17" width="16.44140625" bestFit="1" customWidth="1"/>
  </cols>
  <sheetData>
    <row r="1" spans="1:17" x14ac:dyDescent="0.3">
      <c r="A1" s="30" t="s">
        <v>30</v>
      </c>
      <c r="C1" s="109"/>
      <c r="D1" s="109"/>
      <c r="E1" s="1"/>
      <c r="F1" s="109"/>
      <c r="G1" s="109"/>
      <c r="H1" s="109"/>
      <c r="I1" s="109"/>
      <c r="J1" s="109"/>
      <c r="K1" s="109"/>
      <c r="L1" s="1"/>
      <c r="M1" s="28" t="s">
        <v>29</v>
      </c>
      <c r="N1" s="109"/>
      <c r="O1" s="109"/>
      <c r="P1" s="109"/>
      <c r="Q1" s="29" t="s">
        <v>2</v>
      </c>
    </row>
    <row r="2" spans="1:17" x14ac:dyDescent="0.3">
      <c r="C2" s="109"/>
      <c r="D2" s="109"/>
      <c r="E2" s="1"/>
      <c r="F2" s="109"/>
      <c r="G2" s="109"/>
      <c r="H2" s="109"/>
      <c r="I2" s="109"/>
      <c r="J2" s="109"/>
      <c r="K2" s="109"/>
      <c r="L2" s="1"/>
      <c r="M2" s="28" t="s">
        <v>28</v>
      </c>
      <c r="N2" s="109">
        <v>5</v>
      </c>
      <c r="O2" s="109"/>
      <c r="P2" s="109"/>
      <c r="Q2" s="109"/>
    </row>
    <row r="3" spans="1:17" x14ac:dyDescent="0.3">
      <c r="C3" s="109"/>
      <c r="D3" s="109"/>
      <c r="E3" s="1"/>
      <c r="F3" s="109"/>
      <c r="G3" s="109"/>
      <c r="H3" s="109"/>
      <c r="I3" s="109"/>
      <c r="J3" s="109"/>
      <c r="K3" s="109"/>
      <c r="L3" s="1"/>
      <c r="M3" s="28" t="s">
        <v>27</v>
      </c>
      <c r="N3" s="109">
        <v>1</v>
      </c>
      <c r="O3" s="109"/>
      <c r="P3" s="109"/>
      <c r="Q3" s="109"/>
    </row>
    <row r="4" spans="1:17" x14ac:dyDescent="0.3">
      <c r="C4" s="109"/>
      <c r="D4" s="109"/>
      <c r="E4" s="1"/>
      <c r="F4" s="109"/>
      <c r="G4" s="109"/>
      <c r="H4" s="109"/>
      <c r="I4" s="109"/>
      <c r="J4" s="109"/>
      <c r="K4" s="109"/>
      <c r="L4" s="1"/>
      <c r="M4" s="28" t="s">
        <v>26</v>
      </c>
      <c r="N4" s="109">
        <v>1</v>
      </c>
      <c r="O4" s="109"/>
      <c r="P4" s="109"/>
      <c r="Q4" s="109"/>
    </row>
    <row r="5" spans="1:17" x14ac:dyDescent="0.3">
      <c r="C5" s="109"/>
      <c r="D5" s="109"/>
      <c r="E5" s="1"/>
      <c r="F5" s="109"/>
      <c r="G5" s="109"/>
      <c r="H5" s="109"/>
      <c r="I5" s="109"/>
      <c r="J5" s="109"/>
      <c r="K5" s="109"/>
      <c r="L5" s="1"/>
      <c r="M5" s="28" t="s">
        <v>25</v>
      </c>
      <c r="N5" s="109"/>
      <c r="O5" s="109"/>
      <c r="P5" s="109"/>
      <c r="Q5" s="109"/>
    </row>
    <row r="6" spans="1:17" x14ac:dyDescent="0.3">
      <c r="C6" s="109"/>
      <c r="D6" s="109"/>
      <c r="E6" s="1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</row>
    <row r="7" spans="1:17" x14ac:dyDescent="0.3">
      <c r="C7" s="109"/>
      <c r="D7" s="109"/>
      <c r="E7" s="1"/>
      <c r="F7" s="109"/>
      <c r="G7" s="109"/>
      <c r="H7" s="109"/>
      <c r="I7" s="109"/>
      <c r="J7" s="109"/>
      <c r="K7" s="109"/>
      <c r="L7" s="1"/>
      <c r="M7" s="28" t="s">
        <v>24</v>
      </c>
      <c r="N7" s="109"/>
      <c r="O7" s="109"/>
      <c r="P7" s="109"/>
      <c r="Q7" s="109"/>
    </row>
    <row r="8" spans="1:17" x14ac:dyDescent="0.3">
      <c r="C8" s="109"/>
      <c r="D8" s="109"/>
      <c r="E8" s="1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x14ac:dyDescent="0.3">
      <c r="C9" s="109"/>
      <c r="D9" s="109"/>
      <c r="E9" s="1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17" ht="17.7" x14ac:dyDescent="0.3">
      <c r="C10" s="109"/>
      <c r="D10" s="109"/>
      <c r="E10" s="110" t="s">
        <v>23</v>
      </c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7" ht="17.7" x14ac:dyDescent="0.3">
      <c r="C11" s="109"/>
      <c r="D11" s="109"/>
      <c r="E11" s="111" t="s">
        <v>22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</row>
    <row r="12" spans="1:17" x14ac:dyDescent="0.3">
      <c r="C12" s="109"/>
      <c r="D12" s="109"/>
      <c r="E12" s="1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</row>
    <row r="13" spans="1:17" x14ac:dyDescent="0.3">
      <c r="C13" s="112" t="s">
        <v>21</v>
      </c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</row>
    <row r="14" spans="1:17" x14ac:dyDescent="0.3"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x14ac:dyDescent="0.3">
      <c r="C15" s="109"/>
      <c r="D15" s="109"/>
      <c r="E15" s="1"/>
      <c r="F15" s="109"/>
      <c r="G15" s="109"/>
      <c r="H15" s="1"/>
      <c r="I15" s="24" t="s">
        <v>19</v>
      </c>
      <c r="J15" s="113">
        <v>2027</v>
      </c>
      <c r="K15" s="113"/>
      <c r="L15" s="109"/>
      <c r="M15" s="109"/>
      <c r="N15" s="109"/>
      <c r="O15" s="109"/>
      <c r="P15" s="109"/>
      <c r="Q15" s="109"/>
    </row>
    <row r="16" spans="1:17" x14ac:dyDescent="0.3">
      <c r="C16" s="109"/>
      <c r="D16" s="109"/>
      <c r="E16" s="1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</row>
    <row r="17" spans="3:17" x14ac:dyDescent="0.3">
      <c r="C17" s="114" t="s">
        <v>18</v>
      </c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</row>
    <row r="18" spans="3:17" x14ac:dyDescent="0.3">
      <c r="C18" s="114"/>
      <c r="D18" s="1"/>
      <c r="E18" s="22" t="s">
        <v>17</v>
      </c>
      <c r="F18" s="1"/>
      <c r="G18" s="115" t="s">
        <v>16</v>
      </c>
      <c r="H18" s="115"/>
      <c r="I18" s="115"/>
      <c r="J18" s="115"/>
      <c r="K18" s="115"/>
      <c r="L18" s="23"/>
      <c r="M18" s="22" t="s">
        <v>15</v>
      </c>
      <c r="N18" s="3"/>
      <c r="O18" s="109"/>
      <c r="P18" s="109"/>
      <c r="Q18" s="22" t="s">
        <v>14</v>
      </c>
    </row>
    <row r="19" spans="3:17" x14ac:dyDescent="0.3">
      <c r="C19" s="116"/>
      <c r="D19" s="116"/>
      <c r="E19" s="1"/>
      <c r="F19" s="109"/>
      <c r="G19" s="109"/>
      <c r="H19" s="117"/>
      <c r="I19" s="117"/>
      <c r="J19" s="117"/>
      <c r="K19" s="117"/>
      <c r="L19" s="20"/>
      <c r="M19" s="1"/>
      <c r="N19" s="109"/>
      <c r="O19" s="109"/>
      <c r="P19" s="109"/>
      <c r="Q19" s="109"/>
    </row>
    <row r="20" spans="3:17" x14ac:dyDescent="0.3">
      <c r="C20" s="116"/>
      <c r="D20" s="116"/>
      <c r="E20" s="1"/>
      <c r="F20" s="1"/>
      <c r="G20" s="20" t="s">
        <v>13</v>
      </c>
      <c r="H20" s="21"/>
      <c r="I20" s="21"/>
      <c r="J20" s="21"/>
      <c r="K20" s="20" t="s">
        <v>12</v>
      </c>
      <c r="L20" s="1"/>
      <c r="M20" s="20" t="s">
        <v>13</v>
      </c>
      <c r="N20" s="21"/>
      <c r="O20" s="109"/>
      <c r="P20" s="109"/>
      <c r="Q20" s="20" t="s">
        <v>12</v>
      </c>
    </row>
    <row r="21" spans="3:17" x14ac:dyDescent="0.3">
      <c r="C21" s="116"/>
      <c r="D21" s="116"/>
      <c r="E21" s="10" t="s">
        <v>11</v>
      </c>
      <c r="F21" s="109"/>
      <c r="G21" s="109"/>
      <c r="H21" s="1"/>
      <c r="I21" s="1"/>
      <c r="J21" s="1"/>
      <c r="K21" s="1"/>
      <c r="L21" s="109"/>
      <c r="M21" s="109"/>
      <c r="N21" s="109"/>
      <c r="O21" s="109"/>
      <c r="P21" s="109"/>
      <c r="Q21" s="109"/>
    </row>
    <row r="22" spans="3:17" x14ac:dyDescent="0.3">
      <c r="C22" s="116">
        <v>1</v>
      </c>
      <c r="D22" s="116"/>
      <c r="E22" s="1" t="s">
        <v>10</v>
      </c>
      <c r="F22" s="1"/>
      <c r="G22" s="17">
        <v>0.56000000000000005</v>
      </c>
      <c r="H22" s="1"/>
      <c r="I22" s="1"/>
      <c r="J22" s="1"/>
      <c r="K22" s="15">
        <f>$K$31*G22</f>
        <v>2537146269.4327345</v>
      </c>
      <c r="L22" s="1"/>
      <c r="M22" s="19">
        <f>'2-OB'!K222</f>
        <v>4.246581196656464E-2</v>
      </c>
      <c r="N22" s="109"/>
      <c r="O22" s="109"/>
      <c r="P22" s="109"/>
      <c r="Q22" s="15">
        <f>M22*K22</f>
        <v>107741976.40940145</v>
      </c>
    </row>
    <row r="23" spans="3:17" x14ac:dyDescent="0.3">
      <c r="C23" s="116">
        <v>2</v>
      </c>
      <c r="D23" s="116"/>
      <c r="E23" s="1" t="s">
        <v>9</v>
      </c>
      <c r="F23" s="1"/>
      <c r="G23" s="17">
        <v>0.04</v>
      </c>
      <c r="H23" s="1"/>
      <c r="I23" s="118" t="s">
        <v>2</v>
      </c>
      <c r="J23" s="118"/>
      <c r="K23" s="14">
        <f>$K$31*G23</f>
        <v>181224733.53090957</v>
      </c>
      <c r="L23" s="1"/>
      <c r="M23" s="19">
        <v>2.7199999999999998E-2</v>
      </c>
      <c r="N23" s="109"/>
      <c r="O23" s="109"/>
      <c r="P23" s="109"/>
      <c r="Q23" s="14">
        <f>M23*K23</f>
        <v>4929312.7520407401</v>
      </c>
    </row>
    <row r="24" spans="3:17" ht="15.75" thickBot="1" x14ac:dyDescent="0.35">
      <c r="C24" s="116">
        <v>3</v>
      </c>
      <c r="D24" s="116"/>
      <c r="E24" s="4" t="s">
        <v>8</v>
      </c>
      <c r="F24" s="1"/>
      <c r="G24" s="12">
        <v>0.6</v>
      </c>
      <c r="H24" s="119"/>
      <c r="I24" s="119"/>
      <c r="J24" s="119"/>
      <c r="K24" s="18">
        <f>SUM(K22:K23)</f>
        <v>2718371002.963644</v>
      </c>
      <c r="L24" s="1"/>
      <c r="M24" s="12">
        <f>IF(G24=0,0,SUMPRODUCT(G22:G23,M22:M23)/G24)</f>
        <v>4.1448091168793666E-2</v>
      </c>
      <c r="N24" s="109"/>
      <c r="O24" s="109"/>
      <c r="P24" s="109"/>
      <c r="Q24" s="18">
        <f>SUM(Q22:Q23)</f>
        <v>112671289.16144219</v>
      </c>
    </row>
    <row r="25" spans="3:17" ht="15.75" thickTop="1" x14ac:dyDescent="0.3">
      <c r="C25" s="116"/>
      <c r="D25" s="116"/>
      <c r="E25" s="1"/>
      <c r="F25" s="109"/>
      <c r="G25" s="109"/>
      <c r="H25" s="5"/>
      <c r="I25" s="5"/>
      <c r="J25" s="5"/>
      <c r="K25" s="5"/>
      <c r="L25" s="109"/>
      <c r="M25" s="109"/>
      <c r="N25" s="1"/>
      <c r="O25" s="1"/>
      <c r="P25" s="1"/>
      <c r="Q25" s="1"/>
    </row>
    <row r="26" spans="3:17" x14ac:dyDescent="0.3">
      <c r="C26" s="116"/>
      <c r="D26" s="116"/>
      <c r="E26" s="10" t="s">
        <v>7</v>
      </c>
      <c r="F26" s="109"/>
      <c r="G26" s="109"/>
      <c r="H26" s="1"/>
      <c r="I26" s="1"/>
      <c r="J26" s="1"/>
      <c r="K26" s="1"/>
      <c r="L26" s="109"/>
      <c r="M26" s="109"/>
      <c r="N26" s="1"/>
      <c r="O26" s="1"/>
      <c r="P26" s="1"/>
      <c r="Q26" s="1"/>
    </row>
    <row r="27" spans="3:17" x14ac:dyDescent="0.3">
      <c r="C27" s="116">
        <v>4</v>
      </c>
      <c r="D27" s="116"/>
      <c r="E27" s="1" t="s">
        <v>6</v>
      </c>
      <c r="F27" s="1"/>
      <c r="G27" s="17">
        <v>0.4</v>
      </c>
      <c r="H27" s="1"/>
      <c r="I27" s="1"/>
      <c r="J27" s="1"/>
      <c r="K27" s="15">
        <f>$K$31*G27</f>
        <v>1812247335.3090959</v>
      </c>
      <c r="L27" s="1"/>
      <c r="M27" s="19">
        <v>9.11E-2</v>
      </c>
      <c r="N27" s="109"/>
      <c r="O27" s="109"/>
      <c r="P27" s="109"/>
      <c r="Q27" s="15">
        <f>M27*K27</f>
        <v>165095732.24665862</v>
      </c>
    </row>
    <row r="28" spans="3:17" x14ac:dyDescent="0.3">
      <c r="C28" s="116">
        <v>5</v>
      </c>
      <c r="D28" s="116"/>
      <c r="E28" s="1" t="s">
        <v>5</v>
      </c>
      <c r="F28" s="109"/>
      <c r="G28" s="109"/>
      <c r="H28" s="13"/>
      <c r="I28" s="13"/>
      <c r="J28" s="13"/>
      <c r="K28" s="14">
        <f>$K$31*G28</f>
        <v>0</v>
      </c>
      <c r="L28" s="1"/>
      <c r="M28" s="1">
        <v>0</v>
      </c>
      <c r="N28" s="109"/>
      <c r="O28" s="109"/>
      <c r="P28" s="109"/>
      <c r="Q28" s="13">
        <f>M28*K28</f>
        <v>0</v>
      </c>
    </row>
    <row r="29" spans="3:17" ht="15.75" thickBot="1" x14ac:dyDescent="0.35">
      <c r="C29" s="116">
        <v>6</v>
      </c>
      <c r="D29" s="116"/>
      <c r="E29" s="4" t="s">
        <v>4</v>
      </c>
      <c r="F29" s="1"/>
      <c r="G29" s="12">
        <v>0.4</v>
      </c>
      <c r="H29" s="119"/>
      <c r="I29" s="119"/>
      <c r="J29" s="119"/>
      <c r="K29" s="11">
        <f>SUM(K27:K28)</f>
        <v>1812247335.3090959</v>
      </c>
      <c r="L29" s="1"/>
      <c r="M29" s="12">
        <f>SUM(M27:M28)</f>
        <v>9.11E-2</v>
      </c>
      <c r="N29" s="109"/>
      <c r="O29" s="109"/>
      <c r="P29" s="109"/>
      <c r="Q29" s="11">
        <f>SUM(Q27:Q28)</f>
        <v>165095732.24665862</v>
      </c>
    </row>
    <row r="30" spans="3:17" ht="15.75" thickTop="1" x14ac:dyDescent="0.3">
      <c r="C30" s="116"/>
      <c r="D30" s="116"/>
      <c r="E30" s="1"/>
      <c r="F30" s="109"/>
      <c r="G30" s="109"/>
      <c r="H30" s="5"/>
      <c r="I30" s="5"/>
      <c r="J30" s="5"/>
      <c r="K30" s="5"/>
      <c r="L30" s="109"/>
      <c r="M30" s="109"/>
      <c r="N30" s="1"/>
      <c r="O30" s="1"/>
      <c r="P30" s="1"/>
      <c r="Q30" s="1"/>
    </row>
    <row r="31" spans="3:17" ht="15.75" thickBot="1" x14ac:dyDescent="0.35">
      <c r="C31" s="116">
        <v>7</v>
      </c>
      <c r="D31" s="116"/>
      <c r="E31" s="10" t="s">
        <v>3</v>
      </c>
      <c r="F31" s="1"/>
      <c r="G31" s="9">
        <v>1</v>
      </c>
      <c r="H31" s="8" t="s">
        <v>2</v>
      </c>
      <c r="I31" s="8"/>
      <c r="J31" s="8"/>
      <c r="K31" s="106">
        <v>4530618338.2727394</v>
      </c>
      <c r="L31" s="1"/>
      <c r="M31" s="7">
        <f>(M24*G24)+(M29*G29)</f>
        <v>6.13088547012762E-2</v>
      </c>
      <c r="N31" s="109"/>
      <c r="O31" s="109"/>
      <c r="P31" s="109"/>
      <c r="Q31" s="6">
        <f>+Q29+Q24</f>
        <v>277767021.40810084</v>
      </c>
    </row>
    <row r="32" spans="3:17" ht="15.75" thickTop="1" x14ac:dyDescent="0.3">
      <c r="C32" s="116"/>
      <c r="D32" s="116"/>
      <c r="E32" s="1"/>
      <c r="F32" s="109"/>
      <c r="G32" s="109"/>
      <c r="H32" s="120"/>
      <c r="I32" s="120"/>
      <c r="J32" s="120"/>
      <c r="K32" s="120"/>
      <c r="L32" s="109"/>
      <c r="M32" s="109"/>
      <c r="N32" s="109"/>
      <c r="O32" s="109"/>
      <c r="P32" s="109"/>
      <c r="Q32" s="109"/>
    </row>
    <row r="33" spans="3:17" x14ac:dyDescent="0.3">
      <c r="C33" s="116"/>
      <c r="D33" s="116"/>
      <c r="E33" s="1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</row>
    <row r="34" spans="3:17" x14ac:dyDescent="0.3">
      <c r="C34" s="121" t="s">
        <v>1</v>
      </c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3:17" x14ac:dyDescent="0.3">
      <c r="C35" s="107" t="s">
        <v>60</v>
      </c>
      <c r="D35" s="1"/>
      <c r="E35" s="109" t="s">
        <v>0</v>
      </c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</row>
    <row r="36" spans="3:17" x14ac:dyDescent="0.3">
      <c r="C36" s="2"/>
      <c r="D36" s="1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</row>
    <row r="37" spans="3:17" x14ac:dyDescent="0.3">
      <c r="C37" s="2"/>
      <c r="D37" s="1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</row>
    <row r="38" spans="3:17" x14ac:dyDescent="0.3">
      <c r="C38" s="2"/>
      <c r="D38" s="1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</row>
    <row r="39" spans="3:17" x14ac:dyDescent="0.3">
      <c r="C39" s="2"/>
      <c r="D39" s="1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</row>
    <row r="40" spans="3:17" x14ac:dyDescent="0.3">
      <c r="C40" s="2"/>
      <c r="D40" s="1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</row>
    <row r="41" spans="3:17" x14ac:dyDescent="0.3">
      <c r="C41" s="2"/>
      <c r="D41" s="1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</row>
    <row r="42" spans="3:17" x14ac:dyDescent="0.3">
      <c r="C42" s="109"/>
      <c r="D42" s="109"/>
      <c r="E42" s="1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</row>
    <row r="43" spans="3:17" x14ac:dyDescent="0.3">
      <c r="C43" s="109"/>
      <c r="D43" s="109"/>
      <c r="E43" s="1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</row>
    <row r="44" spans="3:17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3:17" x14ac:dyDescent="0.3">
      <c r="C45" s="109"/>
      <c r="D45" s="109"/>
      <c r="E45" s="1"/>
      <c r="F45" s="109"/>
      <c r="G45" s="109"/>
      <c r="H45" s="1"/>
      <c r="I45" s="24" t="s">
        <v>20</v>
      </c>
      <c r="J45" s="123">
        <v>2019</v>
      </c>
      <c r="K45" s="123"/>
      <c r="L45" s="123"/>
      <c r="M45" s="1"/>
      <c r="N45" s="109"/>
      <c r="O45" s="109"/>
      <c r="P45" s="109"/>
      <c r="Q45" s="109"/>
    </row>
    <row r="46" spans="3:17" x14ac:dyDescent="0.3">
      <c r="C46" s="109"/>
      <c r="D46" s="109"/>
      <c r="E46" s="1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</row>
    <row r="47" spans="3:17" x14ac:dyDescent="0.3">
      <c r="C47" s="114" t="s">
        <v>18</v>
      </c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</row>
    <row r="48" spans="3:17" x14ac:dyDescent="0.3">
      <c r="C48" s="114"/>
      <c r="D48" s="1"/>
      <c r="E48" s="22" t="s">
        <v>17</v>
      </c>
      <c r="F48" s="1"/>
      <c r="G48" s="115" t="s">
        <v>16</v>
      </c>
      <c r="H48" s="115"/>
      <c r="I48" s="115"/>
      <c r="J48" s="115"/>
      <c r="K48" s="115"/>
      <c r="L48" s="23"/>
      <c r="M48" s="22" t="s">
        <v>15</v>
      </c>
      <c r="N48" s="3"/>
      <c r="O48" s="109"/>
      <c r="P48" s="109"/>
      <c r="Q48" s="22" t="s">
        <v>14</v>
      </c>
    </row>
    <row r="49" spans="3:17" x14ac:dyDescent="0.3">
      <c r="C49" s="116"/>
      <c r="D49" s="116"/>
      <c r="E49" s="1"/>
      <c r="F49" s="109"/>
      <c r="G49" s="109"/>
      <c r="H49" s="117"/>
      <c r="I49" s="117"/>
      <c r="J49" s="117"/>
      <c r="K49" s="117"/>
      <c r="L49" s="20"/>
      <c r="M49" s="1"/>
      <c r="N49" s="109"/>
      <c r="O49" s="109"/>
      <c r="P49" s="109"/>
      <c r="Q49" s="109"/>
    </row>
    <row r="50" spans="3:17" x14ac:dyDescent="0.3">
      <c r="C50" s="116"/>
      <c r="D50" s="116"/>
      <c r="E50" s="1"/>
      <c r="F50" s="1"/>
      <c r="G50" s="20" t="s">
        <v>13</v>
      </c>
      <c r="H50" s="21"/>
      <c r="I50" s="21"/>
      <c r="J50" s="21"/>
      <c r="K50" s="20" t="s">
        <v>12</v>
      </c>
      <c r="L50" s="1"/>
      <c r="M50" s="20" t="s">
        <v>13</v>
      </c>
      <c r="N50" s="21"/>
      <c r="O50" s="109"/>
      <c r="P50" s="109"/>
      <c r="Q50" s="20" t="s">
        <v>12</v>
      </c>
    </row>
    <row r="51" spans="3:17" x14ac:dyDescent="0.3">
      <c r="C51" s="116"/>
      <c r="D51" s="116"/>
      <c r="E51" s="10" t="s">
        <v>11</v>
      </c>
      <c r="F51" s="109"/>
      <c r="G51" s="109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3:17" x14ac:dyDescent="0.3">
      <c r="C52" s="116">
        <v>1</v>
      </c>
      <c r="D52" s="116"/>
      <c r="E52" s="1" t="s">
        <v>10</v>
      </c>
      <c r="F52" s="1"/>
      <c r="G52" s="17">
        <v>0.56000000000000005</v>
      </c>
      <c r="H52" s="109"/>
      <c r="I52" s="109"/>
      <c r="J52" s="109"/>
      <c r="K52" s="15">
        <f>$K$61*G52</f>
        <v>1578086270.5307577</v>
      </c>
      <c r="L52" s="1"/>
      <c r="M52" s="17">
        <v>4.4906140694033189E-2</v>
      </c>
      <c r="N52" s="109"/>
      <c r="O52" s="109"/>
      <c r="P52" s="109"/>
      <c r="Q52" s="15">
        <f>M52*K52</f>
        <v>70865764.091776326</v>
      </c>
    </row>
    <row r="53" spans="3:17" x14ac:dyDescent="0.3">
      <c r="C53" s="116">
        <v>2</v>
      </c>
      <c r="D53" s="116"/>
      <c r="E53" s="1" t="s">
        <v>9</v>
      </c>
      <c r="F53" s="1"/>
      <c r="G53" s="17">
        <v>0.04</v>
      </c>
      <c r="H53" s="1"/>
      <c r="I53" s="118" t="s">
        <v>2</v>
      </c>
      <c r="J53" s="118"/>
      <c r="K53" s="14">
        <f>$K$61*G53</f>
        <v>112720447.89505412</v>
      </c>
      <c r="L53" s="1"/>
      <c r="M53" s="17">
        <v>2.0913519333914325E-2</v>
      </c>
      <c r="N53" s="109"/>
      <c r="O53" s="109"/>
      <c r="P53" s="109"/>
      <c r="Q53" s="14">
        <f>M53*K53</f>
        <v>2357381.2663806966</v>
      </c>
    </row>
    <row r="54" spans="3:17" ht="15.75" thickBot="1" x14ac:dyDescent="0.35">
      <c r="C54" s="116">
        <v>3</v>
      </c>
      <c r="D54" s="116"/>
      <c r="E54" s="4" t="s">
        <v>8</v>
      </c>
      <c r="F54" s="1"/>
      <c r="G54" s="12">
        <v>0.6</v>
      </c>
      <c r="H54" s="119"/>
      <c r="I54" s="119"/>
      <c r="J54" s="119"/>
      <c r="K54" s="18">
        <f>SUM(K52:K53)</f>
        <v>1690806718.4258118</v>
      </c>
      <c r="L54" s="1"/>
      <c r="M54" s="12">
        <f>IF(G54=0,0,SUMPRODUCT(G52:G53,M52:M53)/G54)</f>
        <v>4.3306632603358604E-2</v>
      </c>
      <c r="N54" s="109"/>
      <c r="O54" s="109"/>
      <c r="P54" s="109"/>
      <c r="Q54" s="18">
        <f>SUM(Q52:Q53)</f>
        <v>73223145.358157024</v>
      </c>
    </row>
    <row r="55" spans="3:17" ht="15.75" thickTop="1" x14ac:dyDescent="0.3">
      <c r="C55" s="116"/>
      <c r="D55" s="116"/>
      <c r="E55" s="1"/>
      <c r="F55" s="109"/>
      <c r="G55" s="109"/>
      <c r="H55" s="5"/>
      <c r="I55" s="5"/>
      <c r="J55" s="5"/>
      <c r="K55" s="5"/>
      <c r="L55" s="109"/>
      <c r="M55" s="109"/>
      <c r="N55" s="1"/>
      <c r="O55" s="1"/>
      <c r="P55" s="1"/>
      <c r="Q55" s="1"/>
    </row>
    <row r="56" spans="3:17" x14ac:dyDescent="0.3">
      <c r="C56" s="116"/>
      <c r="D56" s="116"/>
      <c r="E56" s="10" t="s">
        <v>7</v>
      </c>
      <c r="F56" s="109"/>
      <c r="G56" s="109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3:17" x14ac:dyDescent="0.3">
      <c r="C57" s="116">
        <v>4</v>
      </c>
      <c r="D57" s="116"/>
      <c r="E57" s="1" t="s">
        <v>6</v>
      </c>
      <c r="F57" s="1"/>
      <c r="G57" s="17">
        <v>0.4</v>
      </c>
      <c r="K57" s="15">
        <f>$K$61*G57</f>
        <v>1127204478.9505413</v>
      </c>
      <c r="L57" s="1"/>
      <c r="M57" s="17">
        <v>8.9493167529928072E-2</v>
      </c>
      <c r="N57" s="109"/>
      <c r="O57" s="109"/>
      <c r="P57" s="109"/>
      <c r="Q57" s="15">
        <f>M57*K57</f>
        <v>100877099.27520607</v>
      </c>
    </row>
    <row r="58" spans="3:17" x14ac:dyDescent="0.3">
      <c r="C58" s="116">
        <v>5</v>
      </c>
      <c r="D58" s="116"/>
      <c r="E58" s="1" t="s">
        <v>5</v>
      </c>
      <c r="F58" s="109"/>
      <c r="G58" s="109"/>
      <c r="H58" s="1"/>
      <c r="I58" s="1"/>
      <c r="J58" s="1"/>
      <c r="K58" s="14">
        <f>$K$61*G58</f>
        <v>0</v>
      </c>
      <c r="L58" s="1"/>
      <c r="M58" s="1"/>
      <c r="N58" s="109"/>
      <c r="O58" s="109"/>
      <c r="P58" s="109"/>
      <c r="Q58" s="13">
        <f>M58*K58</f>
        <v>0</v>
      </c>
    </row>
    <row r="59" spans="3:17" ht="15.75" thickBot="1" x14ac:dyDescent="0.35">
      <c r="C59" s="116">
        <v>6</v>
      </c>
      <c r="D59" s="116"/>
      <c r="E59" s="4" t="s">
        <v>4</v>
      </c>
      <c r="F59" s="1"/>
      <c r="G59" s="12">
        <v>0.4</v>
      </c>
      <c r="H59" s="119"/>
      <c r="I59" s="119"/>
      <c r="J59" s="119"/>
      <c r="K59" s="11">
        <f>SUM(K57:K58)</f>
        <v>1127204478.9505413</v>
      </c>
      <c r="L59" s="1"/>
      <c r="M59" s="12">
        <f>SUM(M57:M58)</f>
        <v>8.9493167529928072E-2</v>
      </c>
      <c r="N59" s="109"/>
      <c r="O59" s="109"/>
      <c r="P59" s="109"/>
      <c r="Q59" s="11">
        <f>SUM(Q57:Q58)</f>
        <v>100877099.27520607</v>
      </c>
    </row>
    <row r="60" spans="3:17" ht="15.75" thickTop="1" x14ac:dyDescent="0.3">
      <c r="C60" s="116"/>
      <c r="D60" s="116"/>
      <c r="E60" s="1"/>
      <c r="F60" s="109"/>
      <c r="G60" s="109"/>
      <c r="H60" s="5"/>
      <c r="I60" s="5"/>
      <c r="J60" s="5"/>
      <c r="K60" s="5"/>
      <c r="L60" s="109"/>
      <c r="M60" s="109"/>
      <c r="N60" s="1"/>
      <c r="O60" s="1"/>
      <c r="P60" s="1"/>
      <c r="Q60" s="1"/>
    </row>
    <row r="61" spans="3:17" ht="15.75" thickBot="1" x14ac:dyDescent="0.35">
      <c r="C61" s="116">
        <v>7</v>
      </c>
      <c r="D61" s="116"/>
      <c r="E61" s="10" t="s">
        <v>3</v>
      </c>
      <c r="F61" s="1"/>
      <c r="G61" s="9">
        <v>1</v>
      </c>
      <c r="H61" s="26"/>
      <c r="I61" s="26"/>
      <c r="J61" s="26"/>
      <c r="K61" s="106">
        <v>2818011197.3763528</v>
      </c>
      <c r="L61" s="1"/>
      <c r="M61" s="7">
        <f>(M54*G54)+(M59*G59)</f>
        <v>6.1781246573986391E-2</v>
      </c>
      <c r="N61" s="109"/>
      <c r="O61" s="109"/>
      <c r="P61" s="109"/>
      <c r="Q61" s="6">
        <f>+Q59+Q54</f>
        <v>174100244.6333631</v>
      </c>
    </row>
    <row r="62" spans="3:17" ht="15.75" thickTop="1" x14ac:dyDescent="0.3">
      <c r="C62" s="116"/>
      <c r="D62" s="116"/>
      <c r="E62" s="1"/>
      <c r="F62" s="109"/>
      <c r="G62" s="109"/>
      <c r="H62" s="120"/>
      <c r="I62" s="120"/>
      <c r="J62" s="120"/>
      <c r="K62" s="120"/>
      <c r="L62" s="109"/>
      <c r="M62" s="109"/>
      <c r="N62" s="109"/>
      <c r="O62" s="109"/>
      <c r="P62" s="109"/>
      <c r="Q62" s="109"/>
    </row>
    <row r="63" spans="3:17" x14ac:dyDescent="0.3">
      <c r="C63" s="116"/>
      <c r="D63" s="116"/>
      <c r="E63" s="1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</row>
    <row r="64" spans="3:17" x14ac:dyDescent="0.3">
      <c r="C64" s="121" t="s">
        <v>1</v>
      </c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3:17" x14ac:dyDescent="0.3">
      <c r="C65" s="107" t="s">
        <v>60</v>
      </c>
      <c r="D65" s="1"/>
      <c r="E65" s="109" t="s">
        <v>0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</row>
    <row r="66" spans="3:17" x14ac:dyDescent="0.3">
      <c r="C66" s="2"/>
      <c r="D66" s="1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</row>
    <row r="67" spans="3:17" x14ac:dyDescent="0.3">
      <c r="C67" s="2"/>
      <c r="D67" s="1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</row>
    <row r="68" spans="3:17" x14ac:dyDescent="0.3">
      <c r="C68" s="2"/>
      <c r="D68" s="1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</row>
    <row r="69" spans="3:17" x14ac:dyDescent="0.3">
      <c r="C69" s="2"/>
      <c r="D69" s="1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</row>
    <row r="70" spans="3:17" x14ac:dyDescent="0.3">
      <c r="C70" s="2"/>
      <c r="D70" s="1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</row>
    <row r="71" spans="3:17" x14ac:dyDescent="0.3">
      <c r="C71" s="2"/>
      <c r="D71" s="1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</row>
    <row r="72" spans="3:17" ht="17.7" x14ac:dyDescent="0.3">
      <c r="C72" s="109"/>
      <c r="D72" s="109"/>
      <c r="E72" s="25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</row>
    <row r="74" spans="3:17" x14ac:dyDescent="0.3">
      <c r="C74" s="109"/>
      <c r="D74" s="109"/>
      <c r="E74" s="1"/>
      <c r="F74" s="109"/>
      <c r="G74" s="109"/>
      <c r="H74" s="1"/>
      <c r="I74" s="24" t="s">
        <v>19</v>
      </c>
      <c r="J74" s="113">
        <v>2028</v>
      </c>
      <c r="K74" s="113"/>
      <c r="L74" s="109"/>
      <c r="M74" s="109"/>
      <c r="N74" s="109"/>
      <c r="O74" s="109"/>
      <c r="P74" s="109"/>
      <c r="Q74" s="109"/>
    </row>
    <row r="75" spans="3:17" x14ac:dyDescent="0.3">
      <c r="C75" s="109"/>
      <c r="D75" s="109"/>
      <c r="E75" s="1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</row>
    <row r="76" spans="3:17" x14ac:dyDescent="0.3">
      <c r="C76" s="114" t="s">
        <v>18</v>
      </c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</row>
    <row r="77" spans="3:17" x14ac:dyDescent="0.3">
      <c r="C77" s="114"/>
      <c r="D77" s="1"/>
      <c r="E77" s="22" t="s">
        <v>17</v>
      </c>
      <c r="F77" s="1"/>
      <c r="G77" s="115" t="s">
        <v>16</v>
      </c>
      <c r="H77" s="115"/>
      <c r="I77" s="115"/>
      <c r="J77" s="115"/>
      <c r="K77" s="115"/>
      <c r="L77" s="23"/>
      <c r="M77" s="22" t="s">
        <v>15</v>
      </c>
      <c r="N77" s="3"/>
      <c r="O77" s="109"/>
      <c r="P77" s="109"/>
      <c r="Q77" s="22" t="s">
        <v>14</v>
      </c>
    </row>
    <row r="78" spans="3:17" x14ac:dyDescent="0.3">
      <c r="C78" s="116"/>
      <c r="D78" s="116"/>
      <c r="E78" s="1"/>
      <c r="F78" s="109"/>
      <c r="G78" s="109"/>
      <c r="H78" s="117"/>
      <c r="I78" s="117"/>
      <c r="J78" s="117"/>
      <c r="K78" s="117"/>
      <c r="L78" s="20"/>
      <c r="M78" s="1"/>
      <c r="N78" s="109"/>
      <c r="O78" s="109"/>
      <c r="P78" s="109"/>
      <c r="Q78" s="109"/>
    </row>
    <row r="79" spans="3:17" x14ac:dyDescent="0.3">
      <c r="C79" s="116"/>
      <c r="D79" s="116"/>
      <c r="E79" s="1"/>
      <c r="F79" s="1"/>
      <c r="G79" s="20" t="s">
        <v>13</v>
      </c>
      <c r="H79" s="21"/>
      <c r="I79" s="21"/>
      <c r="J79" s="21"/>
      <c r="K79" s="20" t="s">
        <v>12</v>
      </c>
      <c r="L79" s="1"/>
      <c r="M79" s="20" t="s">
        <v>13</v>
      </c>
      <c r="N79" s="21"/>
      <c r="O79" s="109"/>
      <c r="P79" s="109"/>
      <c r="Q79" s="20" t="s">
        <v>12</v>
      </c>
    </row>
    <row r="80" spans="3:17" x14ac:dyDescent="0.3">
      <c r="C80" s="116"/>
      <c r="D80" s="116"/>
      <c r="E80" s="10" t="s">
        <v>11</v>
      </c>
      <c r="F80" s="109"/>
      <c r="G80" s="109"/>
      <c r="H80" s="1"/>
      <c r="I80" s="1"/>
      <c r="J80" s="1"/>
      <c r="K80" s="1"/>
      <c r="L80" s="109"/>
      <c r="M80" s="109"/>
      <c r="N80" s="109"/>
      <c r="O80" s="109"/>
      <c r="P80" s="109"/>
      <c r="Q80" s="109"/>
    </row>
    <row r="81" spans="3:17" x14ac:dyDescent="0.3">
      <c r="C81" s="116">
        <v>1</v>
      </c>
      <c r="D81" s="116"/>
      <c r="E81" s="1" t="s">
        <v>10</v>
      </c>
      <c r="F81" s="1"/>
      <c r="G81" s="17">
        <v>0.56000000000000005</v>
      </c>
      <c r="H81" s="1"/>
      <c r="I81" s="1"/>
      <c r="J81" s="1"/>
      <c r="K81" s="15">
        <f>$K90*G81</f>
        <v>2689460797.8410916</v>
      </c>
      <c r="L81" s="1"/>
      <c r="M81" s="19">
        <f>'2-OB'!K240</f>
        <v>4.4265018729485031E-2</v>
      </c>
      <c r="N81" s="109"/>
      <c r="O81" s="109"/>
      <c r="P81" s="109"/>
      <c r="Q81" s="15">
        <f>M81*K81</f>
        <v>119049032.58865167</v>
      </c>
    </row>
    <row r="82" spans="3:17" x14ac:dyDescent="0.3">
      <c r="C82" s="116">
        <v>2</v>
      </c>
      <c r="D82" s="116"/>
      <c r="E82" s="1" t="s">
        <v>9</v>
      </c>
      <c r="F82" s="1"/>
      <c r="G82" s="17">
        <v>0.04</v>
      </c>
      <c r="H82" s="1"/>
      <c r="I82" s="118" t="s">
        <v>2</v>
      </c>
      <c r="J82" s="118"/>
      <c r="K82" s="14">
        <f>$K90*G82</f>
        <v>192104342.7029351</v>
      </c>
      <c r="L82" s="1"/>
      <c r="M82" s="16">
        <f>M23</f>
        <v>2.7199999999999998E-2</v>
      </c>
      <c r="N82" s="109"/>
      <c r="O82" s="109"/>
      <c r="P82" s="109"/>
      <c r="Q82" s="14">
        <f>M82*K82</f>
        <v>5225238.1215198347</v>
      </c>
    </row>
    <row r="83" spans="3:17" ht="15.75" thickBot="1" x14ac:dyDescent="0.35">
      <c r="C83" s="116">
        <v>3</v>
      </c>
      <c r="D83" s="116"/>
      <c r="E83" s="4" t="s">
        <v>8</v>
      </c>
      <c r="F83" s="1"/>
      <c r="G83" s="12">
        <v>0.6</v>
      </c>
      <c r="H83" s="119"/>
      <c r="I83" s="119"/>
      <c r="J83" s="119"/>
      <c r="K83" s="18">
        <f>SUM(K81:K82)</f>
        <v>2881565140.5440269</v>
      </c>
      <c r="L83" s="1"/>
      <c r="M83" s="12">
        <f>IF(G83=0,0,SUMPRODUCT(G81:G82,M81:M82)/G83)</f>
        <v>4.3127350814186033E-2</v>
      </c>
      <c r="N83" s="109"/>
      <c r="O83" s="109"/>
      <c r="P83" s="109"/>
      <c r="Q83" s="18">
        <f>SUM(Q81:Q82)</f>
        <v>124274270.71017151</v>
      </c>
    </row>
    <row r="84" spans="3:17" ht="15.75" thickTop="1" x14ac:dyDescent="0.3">
      <c r="C84" s="116"/>
      <c r="D84" s="116"/>
      <c r="E84" s="1"/>
      <c r="F84" s="109"/>
      <c r="G84" s="109"/>
      <c r="H84" s="5"/>
      <c r="I84" s="5"/>
      <c r="J84" s="5"/>
      <c r="K84" s="5"/>
      <c r="L84" s="109"/>
      <c r="M84" s="109"/>
      <c r="N84" s="1"/>
      <c r="O84" s="1"/>
      <c r="P84" s="1"/>
      <c r="Q84" s="1"/>
    </row>
    <row r="85" spans="3:17" x14ac:dyDescent="0.3">
      <c r="C85" s="116"/>
      <c r="D85" s="116"/>
      <c r="E85" s="10" t="s">
        <v>7</v>
      </c>
      <c r="F85" s="109"/>
      <c r="G85" s="109"/>
      <c r="H85" s="1"/>
      <c r="I85" s="1"/>
      <c r="J85" s="1"/>
      <c r="K85" s="1"/>
      <c r="L85" s="109"/>
      <c r="M85" s="109"/>
      <c r="N85" s="1"/>
      <c r="O85" s="1"/>
      <c r="P85" s="1"/>
      <c r="Q85" s="1"/>
    </row>
    <row r="86" spans="3:17" x14ac:dyDescent="0.3">
      <c r="C86" s="116">
        <v>4</v>
      </c>
      <c r="D86" s="116"/>
      <c r="E86" s="1" t="s">
        <v>6</v>
      </c>
      <c r="F86" s="1"/>
      <c r="G86" s="17">
        <v>0.4</v>
      </c>
      <c r="H86" s="1"/>
      <c r="I86" s="1"/>
      <c r="J86" s="1"/>
      <c r="K86" s="15">
        <f>$K90*G86</f>
        <v>1921043427.0293512</v>
      </c>
      <c r="L86" s="1"/>
      <c r="M86" s="16">
        <f>M27</f>
        <v>9.11E-2</v>
      </c>
      <c r="N86" s="109"/>
      <c r="O86" s="109"/>
      <c r="P86" s="109"/>
      <c r="Q86" s="15">
        <f>M86*K86</f>
        <v>175007056.20237389</v>
      </c>
    </row>
    <row r="87" spans="3:17" x14ac:dyDescent="0.3">
      <c r="C87" s="116">
        <v>5</v>
      </c>
      <c r="D87" s="116"/>
      <c r="E87" s="1" t="s">
        <v>5</v>
      </c>
      <c r="F87" s="109"/>
      <c r="G87" s="109"/>
      <c r="H87" s="13"/>
      <c r="I87" s="13"/>
      <c r="J87" s="13"/>
      <c r="K87" s="14">
        <f>$K90*G87</f>
        <v>0</v>
      </c>
      <c r="L87" s="1"/>
      <c r="M87" s="1">
        <v>0</v>
      </c>
      <c r="N87" s="109"/>
      <c r="O87" s="109"/>
      <c r="P87" s="109"/>
      <c r="Q87" s="13">
        <f>M87*K87</f>
        <v>0</v>
      </c>
    </row>
    <row r="88" spans="3:17" ht="15.75" thickBot="1" x14ac:dyDescent="0.35">
      <c r="C88" s="116">
        <v>6</v>
      </c>
      <c r="D88" s="116"/>
      <c r="E88" s="4" t="s">
        <v>4</v>
      </c>
      <c r="F88" s="1"/>
      <c r="G88" s="12">
        <v>0.4</v>
      </c>
      <c r="H88" s="119"/>
      <c r="I88" s="119"/>
      <c r="J88" s="119"/>
      <c r="K88" s="11">
        <f>SUM(K86:K87)</f>
        <v>1921043427.0293512</v>
      </c>
      <c r="L88" s="1"/>
      <c r="M88" s="12">
        <f>SUM(M86:M87)</f>
        <v>9.11E-2</v>
      </c>
      <c r="N88" s="109"/>
      <c r="O88" s="109"/>
      <c r="P88" s="109"/>
      <c r="Q88" s="11">
        <f>SUM(Q86:Q87)</f>
        <v>175007056.20237389</v>
      </c>
    </row>
    <row r="89" spans="3:17" ht="15.75" thickTop="1" x14ac:dyDescent="0.3">
      <c r="C89" s="116"/>
      <c r="D89" s="116"/>
      <c r="E89" s="1"/>
      <c r="F89" s="109"/>
      <c r="G89" s="109"/>
      <c r="H89" s="5"/>
      <c r="I89" s="5"/>
      <c r="J89" s="5"/>
      <c r="K89" s="5"/>
      <c r="L89" s="109"/>
      <c r="M89" s="109"/>
      <c r="N89" s="1"/>
      <c r="O89" s="1"/>
      <c r="P89" s="1"/>
      <c r="Q89" s="1"/>
    </row>
    <row r="90" spans="3:17" ht="15.75" thickBot="1" x14ac:dyDescent="0.35">
      <c r="C90" s="116">
        <v>7</v>
      </c>
      <c r="D90" s="116"/>
      <c r="E90" s="10" t="s">
        <v>3</v>
      </c>
      <c r="F90" s="1"/>
      <c r="G90" s="9">
        <v>1</v>
      </c>
      <c r="H90" s="8" t="s">
        <v>2</v>
      </c>
      <c r="I90" s="8"/>
      <c r="J90" s="8"/>
      <c r="K90" s="106">
        <v>4802608567.5733776</v>
      </c>
      <c r="L90" s="1"/>
      <c r="M90" s="7">
        <f>(M83*G83)+(M88*G88)</f>
        <v>6.2316410488511623E-2</v>
      </c>
      <c r="N90" s="109"/>
      <c r="O90" s="109"/>
      <c r="P90" s="109"/>
      <c r="Q90" s="6">
        <f>+Q88+Q83</f>
        <v>299281326.91254538</v>
      </c>
    </row>
    <row r="91" spans="3:17" ht="15.75" thickTop="1" x14ac:dyDescent="0.3">
      <c r="C91" s="116"/>
      <c r="D91" s="116"/>
      <c r="E91" s="1"/>
      <c r="F91" s="109"/>
      <c r="G91" s="109"/>
      <c r="H91" s="120"/>
      <c r="I91" s="120"/>
      <c r="J91" s="120"/>
      <c r="K91" s="120"/>
      <c r="L91" s="109"/>
      <c r="M91" s="109"/>
      <c r="N91" s="109"/>
      <c r="O91" s="109"/>
      <c r="P91" s="109"/>
      <c r="Q91" s="109"/>
    </row>
    <row r="92" spans="3:17" x14ac:dyDescent="0.3">
      <c r="C92" s="116"/>
      <c r="D92" s="116"/>
      <c r="E92" s="1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</row>
    <row r="93" spans="3:17" x14ac:dyDescent="0.3">
      <c r="C93" s="121" t="s">
        <v>1</v>
      </c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3:17" x14ac:dyDescent="0.3">
      <c r="C94" s="107" t="s">
        <v>60</v>
      </c>
      <c r="D94" s="1"/>
      <c r="E94" s="109" t="s">
        <v>0</v>
      </c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</row>
    <row r="95" spans="3:17" x14ac:dyDescent="0.3">
      <c r="C95" s="2"/>
      <c r="D95" s="1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</row>
    <row r="96" spans="3:17" x14ac:dyDescent="0.3">
      <c r="C96" s="2"/>
      <c r="D96" s="1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</row>
    <row r="97" spans="3:17" x14ac:dyDescent="0.3">
      <c r="C97" s="2"/>
      <c r="D97" s="1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</row>
    <row r="98" spans="3:17" x14ac:dyDescent="0.3">
      <c r="C98" s="2"/>
      <c r="D98" s="1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</row>
    <row r="99" spans="3:17" x14ac:dyDescent="0.3">
      <c r="C99" s="2"/>
      <c r="D99" s="1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</row>
    <row r="100" spans="3:17" x14ac:dyDescent="0.3">
      <c r="C100" s="2"/>
      <c r="D100" s="1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</row>
    <row r="103" spans="3:17" x14ac:dyDescent="0.3">
      <c r="C103" s="109"/>
      <c r="D103" s="109"/>
      <c r="E103" s="1"/>
      <c r="F103" s="109"/>
      <c r="G103" s="109"/>
      <c r="H103" s="1"/>
      <c r="I103" s="24" t="s">
        <v>19</v>
      </c>
      <c r="J103" s="113">
        <v>2029</v>
      </c>
      <c r="K103" s="113"/>
      <c r="L103" s="109"/>
      <c r="M103" s="109"/>
      <c r="N103" s="109"/>
      <c r="O103" s="109"/>
      <c r="P103" s="109"/>
      <c r="Q103" s="109"/>
    </row>
    <row r="104" spans="3:17" x14ac:dyDescent="0.3">
      <c r="C104" s="109"/>
      <c r="D104" s="109"/>
      <c r="E104" s="1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</row>
    <row r="105" spans="3:17" x14ac:dyDescent="0.3">
      <c r="C105" s="114" t="s">
        <v>18</v>
      </c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</row>
    <row r="106" spans="3:17" x14ac:dyDescent="0.3">
      <c r="C106" s="114"/>
      <c r="D106" s="1"/>
      <c r="E106" s="22" t="s">
        <v>17</v>
      </c>
      <c r="F106" s="1"/>
      <c r="G106" s="115" t="s">
        <v>16</v>
      </c>
      <c r="H106" s="115"/>
      <c r="I106" s="115"/>
      <c r="J106" s="115"/>
      <c r="K106" s="115"/>
      <c r="L106" s="23"/>
      <c r="M106" s="22" t="s">
        <v>15</v>
      </c>
      <c r="N106" s="3"/>
      <c r="O106" s="109"/>
      <c r="P106" s="109"/>
      <c r="Q106" s="22" t="s">
        <v>14</v>
      </c>
    </row>
    <row r="107" spans="3:17" x14ac:dyDescent="0.3">
      <c r="C107" s="116"/>
      <c r="D107" s="116"/>
      <c r="E107" s="1"/>
      <c r="F107" s="109"/>
      <c r="G107" s="109"/>
      <c r="H107" s="117"/>
      <c r="I107" s="117"/>
      <c r="J107" s="117"/>
      <c r="K107" s="117"/>
      <c r="L107" s="20"/>
      <c r="M107" s="1"/>
      <c r="N107" s="109"/>
      <c r="O107" s="109"/>
      <c r="P107" s="109"/>
      <c r="Q107" s="109"/>
    </row>
    <row r="108" spans="3:17" x14ac:dyDescent="0.3">
      <c r="C108" s="116"/>
      <c r="D108" s="116"/>
      <c r="E108" s="1"/>
      <c r="F108" s="1"/>
      <c r="G108" s="20" t="s">
        <v>13</v>
      </c>
      <c r="H108" s="21"/>
      <c r="I108" s="21"/>
      <c r="J108" s="21"/>
      <c r="K108" s="20" t="s">
        <v>12</v>
      </c>
      <c r="L108" s="1"/>
      <c r="M108" s="20" t="s">
        <v>13</v>
      </c>
      <c r="N108" s="21"/>
      <c r="O108" s="109"/>
      <c r="P108" s="109"/>
      <c r="Q108" s="20" t="s">
        <v>12</v>
      </c>
    </row>
    <row r="109" spans="3:17" x14ac:dyDescent="0.3">
      <c r="C109" s="116"/>
      <c r="D109" s="116"/>
      <c r="E109" s="10" t="s">
        <v>11</v>
      </c>
      <c r="F109" s="109"/>
      <c r="G109" s="109"/>
      <c r="H109" s="1"/>
      <c r="I109" s="1"/>
      <c r="J109" s="1"/>
      <c r="K109" s="1"/>
      <c r="L109" s="109"/>
      <c r="M109" s="109"/>
      <c r="N109" s="109"/>
      <c r="O109" s="109"/>
      <c r="P109" s="109"/>
      <c r="Q109" s="109"/>
    </row>
    <row r="110" spans="3:17" x14ac:dyDescent="0.3">
      <c r="C110" s="116">
        <v>1</v>
      </c>
      <c r="D110" s="116"/>
      <c r="E110" s="1" t="s">
        <v>10</v>
      </c>
      <c r="F110" s="1"/>
      <c r="G110" s="17">
        <v>0.56000000000000005</v>
      </c>
      <c r="H110" s="1"/>
      <c r="I110" s="1"/>
      <c r="J110" s="1"/>
      <c r="K110" s="15">
        <f>$K119*G110</f>
        <v>2870457330.1538429</v>
      </c>
      <c r="L110" s="1"/>
      <c r="M110" s="19">
        <f>'2-OB'!K260</f>
        <v>4.4563877555749407E-2</v>
      </c>
      <c r="N110" s="109"/>
      <c r="O110" s="109"/>
      <c r="P110" s="109"/>
      <c r="Q110" s="15">
        <f>M110*K110</f>
        <v>127918708.98997921</v>
      </c>
    </row>
    <row r="111" spans="3:17" x14ac:dyDescent="0.3">
      <c r="C111" s="116">
        <v>2</v>
      </c>
      <c r="D111" s="116"/>
      <c r="E111" s="1" t="s">
        <v>9</v>
      </c>
      <c r="F111" s="1"/>
      <c r="G111" s="17">
        <v>0.04</v>
      </c>
      <c r="H111" s="1"/>
      <c r="I111" s="118" t="s">
        <v>2</v>
      </c>
      <c r="J111" s="118"/>
      <c r="K111" s="14">
        <f>$K119*G111</f>
        <v>205032666.4395602</v>
      </c>
      <c r="L111" s="1"/>
      <c r="M111" s="16">
        <f>M82</f>
        <v>2.7199999999999998E-2</v>
      </c>
      <c r="N111" s="109"/>
      <c r="O111" s="109"/>
      <c r="P111" s="109"/>
      <c r="Q111" s="14">
        <f>M111*K111</f>
        <v>5576888.5271560373</v>
      </c>
    </row>
    <row r="112" spans="3:17" ht="15.75" thickBot="1" x14ac:dyDescent="0.35">
      <c r="C112" s="116">
        <v>3</v>
      </c>
      <c r="D112" s="116"/>
      <c r="E112" s="4" t="s">
        <v>8</v>
      </c>
      <c r="F112" s="1"/>
      <c r="G112" s="12">
        <v>0.6</v>
      </c>
      <c r="H112" s="119"/>
      <c r="I112" s="119"/>
      <c r="J112" s="119"/>
      <c r="K112" s="18">
        <f>SUM(K110:K111)</f>
        <v>3075489996.5934033</v>
      </c>
      <c r="L112" s="1"/>
      <c r="M112" s="12">
        <f>IF(G112=0,0,SUMPRODUCT(G110:G111,M110:M111)/G112)</f>
        <v>4.340628571869945E-2</v>
      </c>
      <c r="N112" s="109"/>
      <c r="O112" s="109"/>
      <c r="P112" s="109"/>
      <c r="Q112" s="18">
        <f>SUM(Q110:Q111)</f>
        <v>133495597.51713525</v>
      </c>
    </row>
    <row r="113" spans="3:17" ht="15.75" thickTop="1" x14ac:dyDescent="0.3">
      <c r="C113" s="116"/>
      <c r="D113" s="116"/>
      <c r="E113" s="1"/>
      <c r="F113" s="109"/>
      <c r="G113" s="109"/>
      <c r="H113" s="5"/>
      <c r="I113" s="5"/>
      <c r="J113" s="5"/>
      <c r="K113" s="5"/>
      <c r="L113" s="109"/>
      <c r="M113" s="109"/>
      <c r="N113" s="1"/>
      <c r="O113" s="1"/>
      <c r="P113" s="1"/>
      <c r="Q113" s="1"/>
    </row>
    <row r="114" spans="3:17" x14ac:dyDescent="0.3">
      <c r="C114" s="116"/>
      <c r="D114" s="116"/>
      <c r="E114" s="10" t="s">
        <v>7</v>
      </c>
      <c r="F114" s="109"/>
      <c r="G114" s="109"/>
      <c r="H114" s="1"/>
      <c r="I114" s="1"/>
      <c r="J114" s="1"/>
      <c r="K114" s="1"/>
      <c r="L114" s="109"/>
      <c r="M114" s="109"/>
      <c r="N114" s="1"/>
      <c r="O114" s="1"/>
      <c r="P114" s="1"/>
      <c r="Q114" s="1"/>
    </row>
    <row r="115" spans="3:17" x14ac:dyDescent="0.3">
      <c r="C115" s="116">
        <v>4</v>
      </c>
      <c r="D115" s="116"/>
      <c r="E115" s="1" t="s">
        <v>6</v>
      </c>
      <c r="F115" s="1"/>
      <c r="G115" s="17">
        <v>0.4</v>
      </c>
      <c r="H115" s="1"/>
      <c r="I115" s="1"/>
      <c r="J115" s="1"/>
      <c r="K115" s="15">
        <f>$K119*G115</f>
        <v>2050326664.3956022</v>
      </c>
      <c r="L115" s="1"/>
      <c r="M115" s="16">
        <f>M86</f>
        <v>9.11E-2</v>
      </c>
      <c r="N115" s="109"/>
      <c r="O115" s="109"/>
      <c r="P115" s="109"/>
      <c r="Q115" s="15">
        <f>M115*K115</f>
        <v>186784759.12643936</v>
      </c>
    </row>
    <row r="116" spans="3:17" x14ac:dyDescent="0.3">
      <c r="C116" s="116">
        <v>5</v>
      </c>
      <c r="D116" s="116"/>
      <c r="E116" s="1" t="s">
        <v>5</v>
      </c>
      <c r="F116" s="109"/>
      <c r="G116" s="109"/>
      <c r="H116" s="13"/>
      <c r="I116" s="13"/>
      <c r="J116" s="13"/>
      <c r="K116" s="14">
        <f>$K119*G116</f>
        <v>0</v>
      </c>
      <c r="L116" s="1"/>
      <c r="M116" s="1">
        <v>0</v>
      </c>
      <c r="N116" s="109"/>
      <c r="O116" s="109"/>
      <c r="P116" s="109"/>
      <c r="Q116" s="13">
        <f>M116*K116</f>
        <v>0</v>
      </c>
    </row>
    <row r="117" spans="3:17" ht="15.75" thickBot="1" x14ac:dyDescent="0.35">
      <c r="C117" s="116">
        <v>6</v>
      </c>
      <c r="D117" s="116"/>
      <c r="E117" s="4" t="s">
        <v>4</v>
      </c>
      <c r="F117" s="1"/>
      <c r="G117" s="12">
        <v>0.4</v>
      </c>
      <c r="H117" s="119"/>
      <c r="I117" s="119"/>
      <c r="J117" s="119"/>
      <c r="K117" s="11">
        <f>SUM(K115:K116)</f>
        <v>2050326664.3956022</v>
      </c>
      <c r="L117" s="1"/>
      <c r="M117" s="12">
        <f>SUM(M115:M116)</f>
        <v>9.11E-2</v>
      </c>
      <c r="N117" s="109"/>
      <c r="O117" s="109"/>
      <c r="P117" s="109"/>
      <c r="Q117" s="11">
        <f>SUM(Q115:Q116)</f>
        <v>186784759.12643936</v>
      </c>
    </row>
    <row r="118" spans="3:17" ht="15.75" thickTop="1" x14ac:dyDescent="0.3">
      <c r="C118" s="116"/>
      <c r="D118" s="116"/>
      <c r="E118" s="1"/>
      <c r="F118" s="109"/>
      <c r="G118" s="109"/>
      <c r="H118" s="5"/>
      <c r="I118" s="5"/>
      <c r="J118" s="5"/>
      <c r="K118" s="5"/>
      <c r="L118" s="109"/>
      <c r="M118" s="109"/>
      <c r="N118" s="1"/>
      <c r="O118" s="1"/>
      <c r="P118" s="1"/>
      <c r="Q118" s="1"/>
    </row>
    <row r="119" spans="3:17" ht="15.75" thickBot="1" x14ac:dyDescent="0.35">
      <c r="C119" s="116">
        <v>7</v>
      </c>
      <c r="D119" s="116"/>
      <c r="E119" s="10" t="s">
        <v>3</v>
      </c>
      <c r="F119" s="1"/>
      <c r="G119" s="9">
        <v>1</v>
      </c>
      <c r="H119" s="8" t="s">
        <v>2</v>
      </c>
      <c r="I119" s="8"/>
      <c r="J119" s="8"/>
      <c r="K119" s="106">
        <v>5125816660.9890051</v>
      </c>
      <c r="L119" s="1"/>
      <c r="M119" s="7">
        <f>(M112*G112)+(M117*G117)</f>
        <v>6.2483771431219665E-2</v>
      </c>
      <c r="N119" s="109"/>
      <c r="O119" s="109"/>
      <c r="P119" s="109"/>
      <c r="Q119" s="6">
        <f>+Q117+Q112</f>
        <v>320280356.6435746</v>
      </c>
    </row>
    <row r="120" spans="3:17" ht="15.75" thickTop="1" x14ac:dyDescent="0.3">
      <c r="C120" s="116"/>
      <c r="D120" s="116"/>
      <c r="E120" s="1"/>
      <c r="F120" s="109"/>
      <c r="G120" s="109"/>
      <c r="H120" s="120"/>
      <c r="I120" s="120"/>
      <c r="J120" s="120"/>
      <c r="K120" s="120"/>
      <c r="L120" s="109"/>
      <c r="M120" s="109"/>
      <c r="N120" s="109"/>
      <c r="O120" s="109"/>
      <c r="P120" s="109"/>
      <c r="Q120" s="109"/>
    </row>
    <row r="121" spans="3:17" x14ac:dyDescent="0.3">
      <c r="C121" s="116"/>
      <c r="D121" s="116"/>
      <c r="E121" s="1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</row>
    <row r="122" spans="3:17" x14ac:dyDescent="0.3">
      <c r="C122" s="121" t="s">
        <v>1</v>
      </c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3:17" x14ac:dyDescent="0.3">
      <c r="C123" s="107" t="s">
        <v>60</v>
      </c>
      <c r="D123" s="1"/>
      <c r="E123" s="109" t="s">
        <v>0</v>
      </c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</row>
    <row r="124" spans="3:17" x14ac:dyDescent="0.3">
      <c r="C124" s="2"/>
      <c r="D124" s="1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</row>
    <row r="125" spans="3:17" x14ac:dyDescent="0.3">
      <c r="C125" s="2"/>
      <c r="D125" s="1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</row>
    <row r="126" spans="3:17" x14ac:dyDescent="0.3">
      <c r="C126" s="2"/>
      <c r="D126" s="1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</row>
    <row r="127" spans="3:17" x14ac:dyDescent="0.3">
      <c r="C127" s="2"/>
      <c r="D127" s="1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</row>
    <row r="128" spans="3:17" x14ac:dyDescent="0.3">
      <c r="C128" s="2"/>
      <c r="D128" s="1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</row>
    <row r="129" spans="3:17" x14ac:dyDescent="0.3">
      <c r="C129" s="2"/>
      <c r="D129" s="1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</row>
    <row r="132" spans="3:17" x14ac:dyDescent="0.3">
      <c r="C132" s="109"/>
      <c r="D132" s="109"/>
      <c r="E132" s="1"/>
      <c r="F132" s="109"/>
      <c r="G132" s="109"/>
      <c r="H132" s="1"/>
      <c r="I132" s="24" t="s">
        <v>19</v>
      </c>
      <c r="J132" s="113">
        <v>2030</v>
      </c>
      <c r="K132" s="113"/>
      <c r="L132" s="109"/>
      <c r="M132" s="109"/>
      <c r="N132" s="109"/>
      <c r="O132" s="109"/>
      <c r="P132" s="109"/>
      <c r="Q132" s="109"/>
    </row>
    <row r="133" spans="3:17" x14ac:dyDescent="0.3">
      <c r="C133" s="109"/>
      <c r="D133" s="109"/>
      <c r="E133" s="1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</row>
    <row r="134" spans="3:17" x14ac:dyDescent="0.3">
      <c r="C134" s="114" t="s">
        <v>18</v>
      </c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</row>
    <row r="135" spans="3:17" x14ac:dyDescent="0.3">
      <c r="C135" s="114"/>
      <c r="D135" s="1"/>
      <c r="E135" s="22" t="s">
        <v>17</v>
      </c>
      <c r="F135" s="1"/>
      <c r="G135" s="115" t="s">
        <v>16</v>
      </c>
      <c r="H135" s="115"/>
      <c r="I135" s="115"/>
      <c r="J135" s="115"/>
      <c r="K135" s="115"/>
      <c r="L135" s="23"/>
      <c r="M135" s="22" t="s">
        <v>15</v>
      </c>
      <c r="N135" s="3"/>
      <c r="O135" s="109"/>
      <c r="P135" s="109"/>
      <c r="Q135" s="22" t="s">
        <v>14</v>
      </c>
    </row>
    <row r="136" spans="3:17" x14ac:dyDescent="0.3">
      <c r="C136" s="116"/>
      <c r="D136" s="116"/>
      <c r="E136" s="1"/>
      <c r="F136" s="109"/>
      <c r="G136" s="109"/>
      <c r="H136" s="117"/>
      <c r="I136" s="117"/>
      <c r="J136" s="117"/>
      <c r="K136" s="117"/>
      <c r="L136" s="20"/>
      <c r="M136" s="1"/>
      <c r="N136" s="109"/>
      <c r="O136" s="109"/>
      <c r="P136" s="109"/>
      <c r="Q136" s="109"/>
    </row>
    <row r="137" spans="3:17" x14ac:dyDescent="0.3">
      <c r="C137" s="116"/>
      <c r="D137" s="116"/>
      <c r="E137" s="1"/>
      <c r="F137" s="1"/>
      <c r="G137" s="20" t="s">
        <v>13</v>
      </c>
      <c r="H137" s="21"/>
      <c r="I137" s="21"/>
      <c r="J137" s="21"/>
      <c r="K137" s="20" t="s">
        <v>12</v>
      </c>
      <c r="L137" s="1"/>
      <c r="M137" s="20" t="s">
        <v>13</v>
      </c>
      <c r="N137" s="21"/>
      <c r="O137" s="109"/>
      <c r="P137" s="109"/>
      <c r="Q137" s="20" t="s">
        <v>12</v>
      </c>
    </row>
    <row r="138" spans="3:17" x14ac:dyDescent="0.3">
      <c r="C138" s="116"/>
      <c r="D138" s="116"/>
      <c r="E138" s="10" t="s">
        <v>11</v>
      </c>
      <c r="F138" s="109"/>
      <c r="G138" s="109"/>
      <c r="H138" s="1"/>
      <c r="I138" s="1"/>
      <c r="J138" s="1"/>
      <c r="K138" s="1"/>
      <c r="L138" s="109"/>
      <c r="M138" s="109"/>
      <c r="N138" s="109"/>
      <c r="O138" s="109"/>
      <c r="P138" s="109"/>
      <c r="Q138" s="109"/>
    </row>
    <row r="139" spans="3:17" x14ac:dyDescent="0.3">
      <c r="C139" s="116">
        <v>1</v>
      </c>
      <c r="D139" s="116"/>
      <c r="E139" s="1" t="s">
        <v>10</v>
      </c>
      <c r="F139" s="1"/>
      <c r="G139" s="17">
        <v>0.56000000000000005</v>
      </c>
      <c r="H139" s="1"/>
      <c r="I139" s="1"/>
      <c r="J139" s="1"/>
      <c r="K139" s="15">
        <f>$K148*G139</f>
        <v>3087521485.6737061</v>
      </c>
      <c r="L139" s="1"/>
      <c r="M139" s="19">
        <f>'2-OB'!K281</f>
        <v>4.4760365704875654E-2</v>
      </c>
      <c r="N139" s="109"/>
      <c r="O139" s="109"/>
      <c r="P139" s="109"/>
      <c r="Q139" s="15">
        <f>M139*K139</f>
        <v>138198590.82041609</v>
      </c>
    </row>
    <row r="140" spans="3:17" x14ac:dyDescent="0.3">
      <c r="C140" s="116">
        <v>2</v>
      </c>
      <c r="D140" s="116"/>
      <c r="E140" s="1" t="s">
        <v>9</v>
      </c>
      <c r="F140" s="1"/>
      <c r="G140" s="17">
        <v>0.04</v>
      </c>
      <c r="H140" s="1"/>
      <c r="I140" s="118" t="s">
        <v>2</v>
      </c>
      <c r="J140" s="118"/>
      <c r="K140" s="14">
        <f>$K148*G140</f>
        <v>220537248.97669327</v>
      </c>
      <c r="L140" s="1"/>
      <c r="M140" s="16">
        <f>M111</f>
        <v>2.7199999999999998E-2</v>
      </c>
      <c r="N140" s="109"/>
      <c r="O140" s="109"/>
      <c r="P140" s="109"/>
      <c r="Q140" s="14">
        <f>M140*K140</f>
        <v>5998613.1721660569</v>
      </c>
    </row>
    <row r="141" spans="3:17" ht="15.75" thickBot="1" x14ac:dyDescent="0.35">
      <c r="C141" s="116">
        <v>3</v>
      </c>
      <c r="D141" s="116"/>
      <c r="E141" s="4" t="s">
        <v>8</v>
      </c>
      <c r="F141" s="1"/>
      <c r="G141" s="12">
        <v>0.6</v>
      </c>
      <c r="H141" s="119"/>
      <c r="I141" s="119"/>
      <c r="J141" s="119"/>
      <c r="K141" s="18">
        <f>SUM(K139:K140)</f>
        <v>3308058734.6503992</v>
      </c>
      <c r="L141" s="1"/>
      <c r="M141" s="12">
        <f>IF(G141=0,0,SUMPRODUCT(G139:G140,M139:M140)/G141)</f>
        <v>4.3589674657883951E-2</v>
      </c>
      <c r="N141" s="109"/>
      <c r="O141" s="109"/>
      <c r="P141" s="109"/>
      <c r="Q141" s="18">
        <f>SUM(Q139:Q140)</f>
        <v>144197203.99258214</v>
      </c>
    </row>
    <row r="142" spans="3:17" ht="15.75" thickTop="1" x14ac:dyDescent="0.3">
      <c r="C142" s="116"/>
      <c r="D142" s="116"/>
      <c r="E142" s="1"/>
      <c r="F142" s="109"/>
      <c r="G142" s="109"/>
      <c r="H142" s="5"/>
      <c r="I142" s="5"/>
      <c r="J142" s="5"/>
      <c r="K142" s="5"/>
      <c r="L142" s="109"/>
      <c r="M142" s="109"/>
      <c r="N142" s="1"/>
      <c r="O142" s="1"/>
      <c r="P142" s="1"/>
      <c r="Q142" s="1"/>
    </row>
    <row r="143" spans="3:17" x14ac:dyDescent="0.3">
      <c r="C143" s="116"/>
      <c r="D143" s="116"/>
      <c r="E143" s="10" t="s">
        <v>7</v>
      </c>
      <c r="F143" s="109"/>
      <c r="G143" s="109"/>
      <c r="H143" s="1"/>
      <c r="I143" s="1"/>
      <c r="J143" s="1"/>
      <c r="K143" s="1"/>
      <c r="L143" s="109"/>
      <c r="M143" s="109"/>
      <c r="N143" s="1"/>
      <c r="O143" s="1"/>
      <c r="P143" s="1"/>
      <c r="Q143" s="1"/>
    </row>
    <row r="144" spans="3:17" x14ac:dyDescent="0.3">
      <c r="C144" s="116">
        <v>4</v>
      </c>
      <c r="D144" s="116"/>
      <c r="E144" s="1" t="s">
        <v>6</v>
      </c>
      <c r="F144" s="1"/>
      <c r="G144" s="17">
        <v>0.4</v>
      </c>
      <c r="H144" s="1"/>
      <c r="I144" s="1"/>
      <c r="J144" s="1"/>
      <c r="K144" s="15">
        <f>$K148*G144</f>
        <v>2205372489.766933</v>
      </c>
      <c r="L144" s="1"/>
      <c r="M144" s="16">
        <f>M115</f>
        <v>9.11E-2</v>
      </c>
      <c r="N144" s="109"/>
      <c r="O144" s="109"/>
      <c r="P144" s="109"/>
      <c r="Q144" s="15">
        <f>M144*K144</f>
        <v>200909433.81776759</v>
      </c>
    </row>
    <row r="145" spans="3:17" x14ac:dyDescent="0.3">
      <c r="C145" s="116">
        <v>5</v>
      </c>
      <c r="D145" s="116"/>
      <c r="E145" s="1" t="s">
        <v>5</v>
      </c>
      <c r="F145" s="109"/>
      <c r="G145" s="109"/>
      <c r="H145" s="13"/>
      <c r="I145" s="13"/>
      <c r="J145" s="13"/>
      <c r="K145" s="14">
        <f>$K148*G145</f>
        <v>0</v>
      </c>
      <c r="L145" s="1"/>
      <c r="M145" s="1">
        <v>0</v>
      </c>
      <c r="N145" s="109"/>
      <c r="O145" s="109"/>
      <c r="P145" s="109"/>
      <c r="Q145" s="13">
        <f>M145*K145</f>
        <v>0</v>
      </c>
    </row>
    <row r="146" spans="3:17" ht="15.75" thickBot="1" x14ac:dyDescent="0.35">
      <c r="C146" s="116">
        <v>6</v>
      </c>
      <c r="D146" s="116"/>
      <c r="E146" s="4" t="s">
        <v>4</v>
      </c>
      <c r="F146" s="1"/>
      <c r="G146" s="12">
        <v>0.4</v>
      </c>
      <c r="H146" s="119"/>
      <c r="I146" s="119"/>
      <c r="J146" s="119"/>
      <c r="K146" s="11">
        <f>SUM(K144:K145)</f>
        <v>2205372489.766933</v>
      </c>
      <c r="L146" s="1"/>
      <c r="M146" s="12">
        <f>SUM(M144:M145)</f>
        <v>9.11E-2</v>
      </c>
      <c r="N146" s="109"/>
      <c r="O146" s="109"/>
      <c r="P146" s="109"/>
      <c r="Q146" s="11">
        <f>SUM(Q144:Q145)</f>
        <v>200909433.81776759</v>
      </c>
    </row>
    <row r="147" spans="3:17" ht="15.75" thickTop="1" x14ac:dyDescent="0.3">
      <c r="C147" s="116"/>
      <c r="D147" s="116"/>
      <c r="E147" s="1"/>
      <c r="F147" s="109"/>
      <c r="G147" s="109"/>
      <c r="H147" s="5"/>
      <c r="I147" s="5"/>
      <c r="J147" s="5"/>
      <c r="K147" s="5"/>
      <c r="L147" s="109"/>
      <c r="M147" s="109"/>
      <c r="N147" s="1"/>
      <c r="O147" s="1"/>
      <c r="P147" s="1"/>
      <c r="Q147" s="1"/>
    </row>
    <row r="148" spans="3:17" ht="15.75" thickBot="1" x14ac:dyDescent="0.35">
      <c r="C148" s="116">
        <v>7</v>
      </c>
      <c r="D148" s="116"/>
      <c r="E148" s="10" t="s">
        <v>3</v>
      </c>
      <c r="F148" s="1"/>
      <c r="G148" s="9">
        <v>1</v>
      </c>
      <c r="H148" s="8" t="s">
        <v>2</v>
      </c>
      <c r="I148" s="8"/>
      <c r="J148" s="8"/>
      <c r="K148" s="106">
        <v>5513431224.4173317</v>
      </c>
      <c r="L148" s="1"/>
      <c r="M148" s="7">
        <f>(M141*G141)+(M146*G146)</f>
        <v>6.2593804794730368E-2</v>
      </c>
      <c r="N148" s="109"/>
      <c r="O148" s="109"/>
      <c r="P148" s="109"/>
      <c r="Q148" s="6">
        <f>+Q146+Q141</f>
        <v>345106637.8103497</v>
      </c>
    </row>
    <row r="149" spans="3:17" ht="15.75" thickTop="1" x14ac:dyDescent="0.3">
      <c r="C149" s="116"/>
      <c r="D149" s="116"/>
      <c r="E149" s="1"/>
      <c r="F149" s="109"/>
      <c r="G149" s="109"/>
      <c r="H149" s="120"/>
      <c r="I149" s="120"/>
      <c r="J149" s="120"/>
      <c r="K149" s="120"/>
      <c r="L149" s="109"/>
      <c r="M149" s="109"/>
      <c r="N149" s="109"/>
      <c r="O149" s="109"/>
      <c r="P149" s="109"/>
      <c r="Q149" s="109"/>
    </row>
    <row r="150" spans="3:17" x14ac:dyDescent="0.3">
      <c r="C150" s="116"/>
      <c r="D150" s="116"/>
      <c r="E150" s="1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</row>
    <row r="151" spans="3:17" x14ac:dyDescent="0.3">
      <c r="C151" s="121" t="s">
        <v>1</v>
      </c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3:17" x14ac:dyDescent="0.3">
      <c r="C152" s="107" t="s">
        <v>60</v>
      </c>
      <c r="D152" s="1"/>
      <c r="E152" s="109" t="s">
        <v>0</v>
      </c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</row>
    <row r="153" spans="3:17" x14ac:dyDescent="0.3">
      <c r="C153" s="2"/>
      <c r="D153" s="1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</row>
    <row r="154" spans="3:17" x14ac:dyDescent="0.3">
      <c r="C154" s="2"/>
      <c r="D154" s="1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</row>
    <row r="155" spans="3:17" x14ac:dyDescent="0.3">
      <c r="C155" s="2"/>
      <c r="D155" s="1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</row>
    <row r="156" spans="3:17" x14ac:dyDescent="0.3">
      <c r="C156" s="2"/>
      <c r="D156" s="1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</row>
    <row r="157" spans="3:17" x14ac:dyDescent="0.3">
      <c r="C157" s="2"/>
      <c r="D157" s="1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</row>
    <row r="158" spans="3:17" x14ac:dyDescent="0.3">
      <c r="C158" s="2"/>
      <c r="D158" s="1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</row>
    <row r="161" spans="3:17" x14ac:dyDescent="0.3">
      <c r="C161" s="109"/>
      <c r="D161" s="109"/>
      <c r="E161" s="1"/>
      <c r="F161" s="109"/>
      <c r="G161" s="109"/>
      <c r="H161" s="1"/>
      <c r="I161" s="24" t="s">
        <v>19</v>
      </c>
      <c r="J161" s="113">
        <v>2031</v>
      </c>
      <c r="K161" s="113"/>
      <c r="L161" s="109"/>
      <c r="M161" s="109"/>
      <c r="N161" s="109"/>
      <c r="O161" s="109"/>
      <c r="P161" s="109"/>
      <c r="Q161" s="109"/>
    </row>
    <row r="162" spans="3:17" x14ac:dyDescent="0.3">
      <c r="C162" s="109"/>
      <c r="D162" s="109"/>
      <c r="E162" s="1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</row>
    <row r="163" spans="3:17" x14ac:dyDescent="0.3">
      <c r="C163" s="114" t="s">
        <v>18</v>
      </c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</row>
    <row r="164" spans="3:17" x14ac:dyDescent="0.3">
      <c r="C164" s="114"/>
      <c r="D164" s="1"/>
      <c r="E164" s="22" t="s">
        <v>17</v>
      </c>
      <c r="F164" s="1"/>
      <c r="G164" s="115" t="s">
        <v>16</v>
      </c>
      <c r="H164" s="115"/>
      <c r="I164" s="115"/>
      <c r="J164" s="115"/>
      <c r="K164" s="115"/>
      <c r="L164" s="23"/>
      <c r="M164" s="22" t="s">
        <v>15</v>
      </c>
      <c r="N164" s="3"/>
      <c r="O164" s="109"/>
      <c r="P164" s="109"/>
      <c r="Q164" s="22" t="s">
        <v>14</v>
      </c>
    </row>
    <row r="165" spans="3:17" x14ac:dyDescent="0.3">
      <c r="C165" s="116"/>
      <c r="D165" s="116"/>
      <c r="E165" s="1"/>
      <c r="F165" s="109"/>
      <c r="G165" s="109"/>
      <c r="H165" s="117"/>
      <c r="I165" s="117"/>
      <c r="J165" s="117"/>
      <c r="K165" s="117"/>
      <c r="L165" s="20"/>
      <c r="M165" s="1"/>
      <c r="N165" s="109"/>
      <c r="O165" s="109"/>
      <c r="P165" s="109"/>
      <c r="Q165" s="109"/>
    </row>
    <row r="166" spans="3:17" x14ac:dyDescent="0.3">
      <c r="C166" s="116"/>
      <c r="D166" s="116"/>
      <c r="E166" s="1"/>
      <c r="F166" s="1"/>
      <c r="G166" s="20" t="s">
        <v>13</v>
      </c>
      <c r="H166" s="21"/>
      <c r="I166" s="21"/>
      <c r="J166" s="21"/>
      <c r="K166" s="20" t="s">
        <v>12</v>
      </c>
      <c r="L166" s="1"/>
      <c r="M166" s="20" t="s">
        <v>13</v>
      </c>
      <c r="N166" s="21"/>
      <c r="O166" s="109"/>
      <c r="P166" s="109"/>
      <c r="Q166" s="20" t="s">
        <v>12</v>
      </c>
    </row>
    <row r="167" spans="3:17" x14ac:dyDescent="0.3">
      <c r="C167" s="116"/>
      <c r="D167" s="116"/>
      <c r="E167" s="10" t="s">
        <v>11</v>
      </c>
      <c r="F167" s="109"/>
      <c r="G167" s="109"/>
      <c r="H167" s="1"/>
      <c r="I167" s="1"/>
      <c r="J167" s="1"/>
      <c r="K167" s="1"/>
      <c r="L167" s="109"/>
      <c r="M167" s="109"/>
      <c r="N167" s="109"/>
      <c r="O167" s="109"/>
      <c r="P167" s="109"/>
      <c r="Q167" s="109"/>
    </row>
    <row r="168" spans="3:17" x14ac:dyDescent="0.3">
      <c r="C168" s="116">
        <v>1</v>
      </c>
      <c r="D168" s="116"/>
      <c r="E168" s="1" t="s">
        <v>10</v>
      </c>
      <c r="F168" s="1"/>
      <c r="G168" s="17">
        <v>0.56000000000000005</v>
      </c>
      <c r="H168" s="1"/>
      <c r="I168" s="1"/>
      <c r="J168" s="1"/>
      <c r="K168" s="15">
        <f>$K177*G168</f>
        <v>3309778283.7447176</v>
      </c>
      <c r="L168" s="1"/>
      <c r="M168" s="19">
        <f>'2-OB'!K302</f>
        <v>4.6422810119378578E-2</v>
      </c>
      <c r="N168" s="109"/>
      <c r="O168" s="109"/>
      <c r="P168" s="109"/>
      <c r="Q168" s="15">
        <f>M168*K168</f>
        <v>153649208.80352375</v>
      </c>
    </row>
    <row r="169" spans="3:17" x14ac:dyDescent="0.3">
      <c r="C169" s="116">
        <v>2</v>
      </c>
      <c r="D169" s="116"/>
      <c r="E169" s="1" t="s">
        <v>9</v>
      </c>
      <c r="F169" s="1"/>
      <c r="G169" s="17">
        <v>0.04</v>
      </c>
      <c r="H169" s="1"/>
      <c r="I169" s="118" t="s">
        <v>2</v>
      </c>
      <c r="J169" s="118"/>
      <c r="K169" s="14">
        <f>$K177*G169</f>
        <v>236412734.55319408</v>
      </c>
      <c r="L169" s="1"/>
      <c r="M169" s="16">
        <f>M140</f>
        <v>2.7199999999999998E-2</v>
      </c>
      <c r="N169" s="109"/>
      <c r="O169" s="109"/>
      <c r="P169" s="109"/>
      <c r="Q169" s="14">
        <f>M169*K169</f>
        <v>6430426.3798468783</v>
      </c>
    </row>
    <row r="170" spans="3:17" ht="15.75" thickBot="1" x14ac:dyDescent="0.35">
      <c r="C170" s="116">
        <v>3</v>
      </c>
      <c r="D170" s="116"/>
      <c r="E170" s="4" t="s">
        <v>8</v>
      </c>
      <c r="F170" s="1"/>
      <c r="G170" s="12">
        <v>0.6</v>
      </c>
      <c r="H170" s="119"/>
      <c r="I170" s="119"/>
      <c r="J170" s="119"/>
      <c r="K170" s="18">
        <f>SUM(K168:K169)</f>
        <v>3546191018.2979116</v>
      </c>
      <c r="L170" s="1"/>
      <c r="M170" s="12">
        <f>IF(G170=0,0,SUMPRODUCT(G168:G169,M168:M169)/G170)</f>
        <v>4.5141289444753339E-2</v>
      </c>
      <c r="N170" s="109"/>
      <c r="O170" s="109"/>
      <c r="P170" s="109"/>
      <c r="Q170" s="18">
        <f>SUM(Q168:Q169)</f>
        <v>160079635.18337062</v>
      </c>
    </row>
    <row r="171" spans="3:17" ht="15.75" thickTop="1" x14ac:dyDescent="0.3">
      <c r="C171" s="116"/>
      <c r="D171" s="116"/>
      <c r="E171" s="1"/>
      <c r="F171" s="109"/>
      <c r="G171" s="109"/>
      <c r="H171" s="5"/>
      <c r="I171" s="5"/>
      <c r="J171" s="5"/>
      <c r="K171" s="5"/>
      <c r="L171" s="109"/>
      <c r="M171" s="109"/>
      <c r="N171" s="1"/>
      <c r="O171" s="1"/>
      <c r="P171" s="1"/>
      <c r="Q171" s="1"/>
    </row>
    <row r="172" spans="3:17" x14ac:dyDescent="0.3">
      <c r="C172" s="116"/>
      <c r="D172" s="116"/>
      <c r="E172" s="10" t="s">
        <v>7</v>
      </c>
      <c r="F172" s="109"/>
      <c r="G172" s="109"/>
      <c r="H172" s="1"/>
      <c r="I172" s="1"/>
      <c r="J172" s="1"/>
      <c r="K172" s="1"/>
      <c r="L172" s="109"/>
      <c r="M172" s="109"/>
      <c r="N172" s="1"/>
      <c r="O172" s="1"/>
      <c r="P172" s="1"/>
      <c r="Q172" s="1"/>
    </row>
    <row r="173" spans="3:17" x14ac:dyDescent="0.3">
      <c r="C173" s="116">
        <v>4</v>
      </c>
      <c r="D173" s="116"/>
      <c r="E173" s="1" t="s">
        <v>6</v>
      </c>
      <c r="F173" s="1"/>
      <c r="G173" s="17">
        <v>0.4</v>
      </c>
      <c r="H173" s="1"/>
      <c r="I173" s="1"/>
      <c r="J173" s="1"/>
      <c r="K173" s="15">
        <f>$K177*G173</f>
        <v>2364127345.5319409</v>
      </c>
      <c r="L173" s="1"/>
      <c r="M173" s="16">
        <f>M144</f>
        <v>9.11E-2</v>
      </c>
      <c r="N173" s="109"/>
      <c r="O173" s="109"/>
      <c r="P173" s="109"/>
      <c r="Q173" s="15">
        <f>M173*K173</f>
        <v>215372001.17795983</v>
      </c>
    </row>
    <row r="174" spans="3:17" x14ac:dyDescent="0.3">
      <c r="C174" s="116">
        <v>5</v>
      </c>
      <c r="D174" s="116"/>
      <c r="E174" s="1" t="s">
        <v>5</v>
      </c>
      <c r="F174" s="109"/>
      <c r="G174" s="109"/>
      <c r="H174" s="13"/>
      <c r="I174" s="13"/>
      <c r="J174" s="13"/>
      <c r="K174" s="14">
        <f>$K177*G174</f>
        <v>0</v>
      </c>
      <c r="L174" s="1"/>
      <c r="M174" s="1">
        <v>0</v>
      </c>
      <c r="N174" s="109"/>
      <c r="O174" s="109"/>
      <c r="P174" s="109"/>
      <c r="Q174" s="13">
        <f>M174*K174</f>
        <v>0</v>
      </c>
    </row>
    <row r="175" spans="3:17" ht="15.75" thickBot="1" x14ac:dyDescent="0.35">
      <c r="C175" s="116">
        <v>6</v>
      </c>
      <c r="D175" s="116"/>
      <c r="E175" s="4" t="s">
        <v>4</v>
      </c>
      <c r="F175" s="1"/>
      <c r="G175" s="12">
        <v>0.4</v>
      </c>
      <c r="H175" s="119"/>
      <c r="I175" s="119"/>
      <c r="J175" s="119"/>
      <c r="K175" s="11">
        <f>SUM(K173:K174)</f>
        <v>2364127345.5319409</v>
      </c>
      <c r="L175" s="1"/>
      <c r="M175" s="12">
        <f>SUM(M173:M174)</f>
        <v>9.11E-2</v>
      </c>
      <c r="N175" s="109"/>
      <c r="O175" s="109"/>
      <c r="P175" s="109"/>
      <c r="Q175" s="11">
        <f>SUM(Q173:Q174)</f>
        <v>215372001.17795983</v>
      </c>
    </row>
    <row r="176" spans="3:17" ht="15.75" thickTop="1" x14ac:dyDescent="0.3">
      <c r="C176" s="116"/>
      <c r="D176" s="116"/>
      <c r="E176" s="1"/>
      <c r="F176" s="109"/>
      <c r="G176" s="109"/>
      <c r="H176" s="5"/>
      <c r="I176" s="5"/>
      <c r="J176" s="5"/>
      <c r="K176" s="5"/>
      <c r="L176" s="109"/>
      <c r="M176" s="109"/>
      <c r="N176" s="1"/>
      <c r="O176" s="1"/>
      <c r="P176" s="1"/>
      <c r="Q176" s="1"/>
    </row>
    <row r="177" spans="3:17" ht="15.75" thickBot="1" x14ac:dyDescent="0.35">
      <c r="C177" s="116">
        <v>7</v>
      </c>
      <c r="D177" s="116"/>
      <c r="E177" s="10" t="s">
        <v>3</v>
      </c>
      <c r="F177" s="1"/>
      <c r="G177" s="9">
        <v>1</v>
      </c>
      <c r="H177" s="8" t="s">
        <v>2</v>
      </c>
      <c r="I177" s="8"/>
      <c r="J177" s="8"/>
      <c r="K177" s="106">
        <v>5910318363.8298521</v>
      </c>
      <c r="L177" s="1"/>
      <c r="M177" s="7">
        <f>(M170*G170)+(M175*G175)</f>
        <v>6.3524773666851997E-2</v>
      </c>
      <c r="N177" s="109"/>
      <c r="O177" s="109"/>
      <c r="P177" s="109"/>
      <c r="Q177" s="6">
        <f>+Q175+Q170</f>
        <v>375451636.36133045</v>
      </c>
    </row>
    <row r="178" spans="3:17" ht="15.75" thickTop="1" x14ac:dyDescent="0.3">
      <c r="C178" s="116"/>
      <c r="D178" s="116"/>
      <c r="E178" s="1"/>
      <c r="F178" s="109"/>
      <c r="G178" s="109"/>
      <c r="H178" s="120"/>
      <c r="I178" s="120"/>
      <c r="J178" s="120"/>
      <c r="K178" s="120"/>
      <c r="L178" s="109"/>
      <c r="M178" s="109"/>
      <c r="N178" s="109"/>
      <c r="O178" s="109"/>
      <c r="P178" s="109"/>
      <c r="Q178" s="109"/>
    </row>
    <row r="179" spans="3:17" x14ac:dyDescent="0.3">
      <c r="C179" s="116"/>
      <c r="D179" s="116"/>
      <c r="E179" s="1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</row>
    <row r="180" spans="3:17" x14ac:dyDescent="0.3">
      <c r="C180" s="121" t="s">
        <v>1</v>
      </c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3:17" x14ac:dyDescent="0.3">
      <c r="C181" s="107" t="s">
        <v>60</v>
      </c>
      <c r="D181" s="1"/>
      <c r="E181" s="109" t="s">
        <v>0</v>
      </c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</row>
    <row r="182" spans="3:17" x14ac:dyDescent="0.3">
      <c r="C182" s="2"/>
      <c r="D182" s="1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</row>
    <row r="183" spans="3:17" x14ac:dyDescent="0.3">
      <c r="C183" s="2"/>
      <c r="D183" s="1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</row>
    <row r="184" spans="3:17" x14ac:dyDescent="0.3">
      <c r="C184" s="2"/>
      <c r="D184" s="1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</row>
    <row r="185" spans="3:17" x14ac:dyDescent="0.3">
      <c r="C185" s="2"/>
      <c r="D185" s="1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</row>
    <row r="186" spans="3:17" x14ac:dyDescent="0.3">
      <c r="C186" s="2"/>
      <c r="D186" s="1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</row>
    <row r="187" spans="3:17" x14ac:dyDescent="0.3">
      <c r="C187" s="2"/>
      <c r="D187" s="1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</row>
  </sheetData>
  <mergeCells count="499">
    <mergeCell ref="C179:D179"/>
    <mergeCell ref="F179:G179"/>
    <mergeCell ref="H179:K179"/>
    <mergeCell ref="L179:M179"/>
    <mergeCell ref="N179:Q179"/>
    <mergeCell ref="C180:Q180"/>
    <mergeCell ref="E187:Q187"/>
    <mergeCell ref="E181:Q181"/>
    <mergeCell ref="E182:Q182"/>
    <mergeCell ref="E183:Q183"/>
    <mergeCell ref="E184:Q184"/>
    <mergeCell ref="E185:Q185"/>
    <mergeCell ref="E186:Q186"/>
    <mergeCell ref="C176:D176"/>
    <mergeCell ref="F176:G176"/>
    <mergeCell ref="L176:M176"/>
    <mergeCell ref="C177:D177"/>
    <mergeCell ref="N177:P177"/>
    <mergeCell ref="C178:D178"/>
    <mergeCell ref="F178:G178"/>
    <mergeCell ref="H178:K178"/>
    <mergeCell ref="L178:M178"/>
    <mergeCell ref="N178:Q178"/>
    <mergeCell ref="C172:D172"/>
    <mergeCell ref="F172:G172"/>
    <mergeCell ref="L172:M172"/>
    <mergeCell ref="C173:D173"/>
    <mergeCell ref="N173:P173"/>
    <mergeCell ref="C174:D174"/>
    <mergeCell ref="F174:G174"/>
    <mergeCell ref="N174:P174"/>
    <mergeCell ref="C175:D175"/>
    <mergeCell ref="H175:J175"/>
    <mergeCell ref="N175:P175"/>
    <mergeCell ref="C168:D168"/>
    <mergeCell ref="N168:P168"/>
    <mergeCell ref="C169:D169"/>
    <mergeCell ref="I169:J169"/>
    <mergeCell ref="N169:P169"/>
    <mergeCell ref="C170:D170"/>
    <mergeCell ref="H170:J170"/>
    <mergeCell ref="N170:P170"/>
    <mergeCell ref="C171:D171"/>
    <mergeCell ref="F171:G171"/>
    <mergeCell ref="L171:M171"/>
    <mergeCell ref="C165:D165"/>
    <mergeCell ref="F165:G165"/>
    <mergeCell ref="H165:K165"/>
    <mergeCell ref="N165:Q165"/>
    <mergeCell ref="C166:D166"/>
    <mergeCell ref="O166:P166"/>
    <mergeCell ref="C167:D167"/>
    <mergeCell ref="F167:G167"/>
    <mergeCell ref="L167:M167"/>
    <mergeCell ref="N167:Q167"/>
    <mergeCell ref="C162:D162"/>
    <mergeCell ref="F162:G162"/>
    <mergeCell ref="H162:K162"/>
    <mergeCell ref="L162:M162"/>
    <mergeCell ref="N162:Q162"/>
    <mergeCell ref="C163:C164"/>
    <mergeCell ref="D163:E163"/>
    <mergeCell ref="F163:G163"/>
    <mergeCell ref="H163:K163"/>
    <mergeCell ref="L163:M163"/>
    <mergeCell ref="N163:Q163"/>
    <mergeCell ref="G164:K164"/>
    <mergeCell ref="O164:P164"/>
    <mergeCell ref="E155:Q155"/>
    <mergeCell ref="E156:Q156"/>
    <mergeCell ref="E157:Q157"/>
    <mergeCell ref="E158:Q158"/>
    <mergeCell ref="C161:D161"/>
    <mergeCell ref="F161:G161"/>
    <mergeCell ref="J161:K161"/>
    <mergeCell ref="L161:M161"/>
    <mergeCell ref="N161:Q161"/>
    <mergeCell ref="C150:D150"/>
    <mergeCell ref="F150:G150"/>
    <mergeCell ref="H150:K150"/>
    <mergeCell ref="L150:M150"/>
    <mergeCell ref="N150:Q150"/>
    <mergeCell ref="C151:Q151"/>
    <mergeCell ref="E152:Q152"/>
    <mergeCell ref="E153:Q153"/>
    <mergeCell ref="E154:Q154"/>
    <mergeCell ref="C147:D147"/>
    <mergeCell ref="F147:G147"/>
    <mergeCell ref="L147:M147"/>
    <mergeCell ref="C148:D148"/>
    <mergeCell ref="N148:P148"/>
    <mergeCell ref="C149:D149"/>
    <mergeCell ref="F149:G149"/>
    <mergeCell ref="H149:K149"/>
    <mergeCell ref="L149:M149"/>
    <mergeCell ref="N149:Q149"/>
    <mergeCell ref="C143:D143"/>
    <mergeCell ref="F143:G143"/>
    <mergeCell ref="L143:M143"/>
    <mergeCell ref="C144:D144"/>
    <mergeCell ref="N144:P144"/>
    <mergeCell ref="C145:D145"/>
    <mergeCell ref="F145:G145"/>
    <mergeCell ref="N145:P145"/>
    <mergeCell ref="C146:D146"/>
    <mergeCell ref="H146:J146"/>
    <mergeCell ref="N146:P146"/>
    <mergeCell ref="C139:D139"/>
    <mergeCell ref="N139:P139"/>
    <mergeCell ref="C140:D140"/>
    <mergeCell ref="I140:J140"/>
    <mergeCell ref="N140:P140"/>
    <mergeCell ref="C141:D141"/>
    <mergeCell ref="H141:J141"/>
    <mergeCell ref="N141:P141"/>
    <mergeCell ref="C142:D142"/>
    <mergeCell ref="F142:G142"/>
    <mergeCell ref="L142:M142"/>
    <mergeCell ref="C136:D136"/>
    <mergeCell ref="F136:G136"/>
    <mergeCell ref="H136:K136"/>
    <mergeCell ref="N136:Q136"/>
    <mergeCell ref="C137:D137"/>
    <mergeCell ref="O137:P137"/>
    <mergeCell ref="C138:D138"/>
    <mergeCell ref="F138:G138"/>
    <mergeCell ref="L138:M138"/>
    <mergeCell ref="N138:Q138"/>
    <mergeCell ref="C133:D133"/>
    <mergeCell ref="F133:G133"/>
    <mergeCell ref="H133:K133"/>
    <mergeCell ref="L133:M133"/>
    <mergeCell ref="N133:Q133"/>
    <mergeCell ref="C134:C135"/>
    <mergeCell ref="D134:E134"/>
    <mergeCell ref="F134:G134"/>
    <mergeCell ref="H134:K134"/>
    <mergeCell ref="L134:M134"/>
    <mergeCell ref="N134:Q134"/>
    <mergeCell ref="G135:K135"/>
    <mergeCell ref="O135:P135"/>
    <mergeCell ref="E126:Q126"/>
    <mergeCell ref="E127:Q127"/>
    <mergeCell ref="E128:Q128"/>
    <mergeCell ref="E129:Q129"/>
    <mergeCell ref="C132:D132"/>
    <mergeCell ref="F132:G132"/>
    <mergeCell ref="J132:K132"/>
    <mergeCell ref="L132:M132"/>
    <mergeCell ref="N132:Q132"/>
    <mergeCell ref="C121:D121"/>
    <mergeCell ref="F121:G121"/>
    <mergeCell ref="H121:K121"/>
    <mergeCell ref="L121:M121"/>
    <mergeCell ref="N121:Q121"/>
    <mergeCell ref="C122:Q122"/>
    <mergeCell ref="E123:Q123"/>
    <mergeCell ref="E124:Q124"/>
    <mergeCell ref="E125:Q125"/>
    <mergeCell ref="C118:D118"/>
    <mergeCell ref="F118:G118"/>
    <mergeCell ref="L118:M118"/>
    <mergeCell ref="C119:D119"/>
    <mergeCell ref="N119:P119"/>
    <mergeCell ref="C120:D120"/>
    <mergeCell ref="F120:G120"/>
    <mergeCell ref="H120:K120"/>
    <mergeCell ref="L120:M120"/>
    <mergeCell ref="N120:Q120"/>
    <mergeCell ref="C114:D114"/>
    <mergeCell ref="F114:G114"/>
    <mergeCell ref="L114:M114"/>
    <mergeCell ref="C115:D115"/>
    <mergeCell ref="N115:P115"/>
    <mergeCell ref="C116:D116"/>
    <mergeCell ref="F116:G116"/>
    <mergeCell ref="N116:P116"/>
    <mergeCell ref="C117:D117"/>
    <mergeCell ref="H117:J117"/>
    <mergeCell ref="N117:P117"/>
    <mergeCell ref="C110:D110"/>
    <mergeCell ref="N110:P110"/>
    <mergeCell ref="C111:D111"/>
    <mergeCell ref="I111:J111"/>
    <mergeCell ref="N111:P111"/>
    <mergeCell ref="C112:D112"/>
    <mergeCell ref="H112:J112"/>
    <mergeCell ref="N112:P112"/>
    <mergeCell ref="C113:D113"/>
    <mergeCell ref="F113:G113"/>
    <mergeCell ref="L113:M113"/>
    <mergeCell ref="C107:D107"/>
    <mergeCell ref="F107:G107"/>
    <mergeCell ref="H107:K107"/>
    <mergeCell ref="N107:Q107"/>
    <mergeCell ref="C108:D108"/>
    <mergeCell ref="O108:P108"/>
    <mergeCell ref="C109:D109"/>
    <mergeCell ref="F109:G109"/>
    <mergeCell ref="L109:M109"/>
    <mergeCell ref="N109:Q109"/>
    <mergeCell ref="C104:D104"/>
    <mergeCell ref="F104:G104"/>
    <mergeCell ref="H104:K104"/>
    <mergeCell ref="L104:M104"/>
    <mergeCell ref="N104:Q104"/>
    <mergeCell ref="C105:C106"/>
    <mergeCell ref="D105:E105"/>
    <mergeCell ref="F105:G105"/>
    <mergeCell ref="H105:K105"/>
    <mergeCell ref="L105:M105"/>
    <mergeCell ref="N105:Q105"/>
    <mergeCell ref="G106:K106"/>
    <mergeCell ref="O106:P106"/>
    <mergeCell ref="C93:Q93"/>
    <mergeCell ref="E94:Q94"/>
    <mergeCell ref="E95:Q95"/>
    <mergeCell ref="E96:Q96"/>
    <mergeCell ref="E97:Q97"/>
    <mergeCell ref="E98:Q98"/>
    <mergeCell ref="E99:Q99"/>
    <mergeCell ref="E100:Q100"/>
    <mergeCell ref="C103:D103"/>
    <mergeCell ref="F103:G103"/>
    <mergeCell ref="J103:K103"/>
    <mergeCell ref="L103:M103"/>
    <mergeCell ref="N103:Q103"/>
    <mergeCell ref="C90:D90"/>
    <mergeCell ref="N90:P90"/>
    <mergeCell ref="C91:D91"/>
    <mergeCell ref="F91:G91"/>
    <mergeCell ref="H91:K91"/>
    <mergeCell ref="L91:M91"/>
    <mergeCell ref="N91:Q91"/>
    <mergeCell ref="C92:D92"/>
    <mergeCell ref="F92:G92"/>
    <mergeCell ref="H92:K92"/>
    <mergeCell ref="L92:M92"/>
    <mergeCell ref="N92:Q92"/>
    <mergeCell ref="C86:D86"/>
    <mergeCell ref="N86:P86"/>
    <mergeCell ref="C87:D87"/>
    <mergeCell ref="F87:G87"/>
    <mergeCell ref="N87:P87"/>
    <mergeCell ref="C88:D88"/>
    <mergeCell ref="H88:J88"/>
    <mergeCell ref="N88:P88"/>
    <mergeCell ref="C89:D89"/>
    <mergeCell ref="F89:G89"/>
    <mergeCell ref="L89:M89"/>
    <mergeCell ref="C83:D83"/>
    <mergeCell ref="H83:J83"/>
    <mergeCell ref="N83:P83"/>
    <mergeCell ref="C84:D84"/>
    <mergeCell ref="F84:G84"/>
    <mergeCell ref="L84:M84"/>
    <mergeCell ref="C85:D85"/>
    <mergeCell ref="F85:G85"/>
    <mergeCell ref="L85:M85"/>
    <mergeCell ref="C79:D79"/>
    <mergeCell ref="O79:P79"/>
    <mergeCell ref="C80:D80"/>
    <mergeCell ref="F80:G80"/>
    <mergeCell ref="L80:M80"/>
    <mergeCell ref="N80:Q80"/>
    <mergeCell ref="C81:D81"/>
    <mergeCell ref="N81:P81"/>
    <mergeCell ref="C82:D82"/>
    <mergeCell ref="I82:J82"/>
    <mergeCell ref="N82:P82"/>
    <mergeCell ref="C76:C77"/>
    <mergeCell ref="D76:E76"/>
    <mergeCell ref="F76:G76"/>
    <mergeCell ref="H76:K76"/>
    <mergeCell ref="L76:M76"/>
    <mergeCell ref="N76:Q76"/>
    <mergeCell ref="G77:K77"/>
    <mergeCell ref="O77:P77"/>
    <mergeCell ref="C78:D78"/>
    <mergeCell ref="F78:G78"/>
    <mergeCell ref="H78:K78"/>
    <mergeCell ref="N78:Q78"/>
    <mergeCell ref="C74:D74"/>
    <mergeCell ref="F74:G74"/>
    <mergeCell ref="J74:K74"/>
    <mergeCell ref="L74:M74"/>
    <mergeCell ref="N74:Q74"/>
    <mergeCell ref="C75:D75"/>
    <mergeCell ref="F75:G75"/>
    <mergeCell ref="H75:K75"/>
    <mergeCell ref="L75:M75"/>
    <mergeCell ref="N75:Q75"/>
    <mergeCell ref="E68:Q68"/>
    <mergeCell ref="E69:Q69"/>
    <mergeCell ref="E70:Q70"/>
    <mergeCell ref="E71:Q71"/>
    <mergeCell ref="C72:D72"/>
    <mergeCell ref="F72:G72"/>
    <mergeCell ref="H72:K72"/>
    <mergeCell ref="L72:M72"/>
    <mergeCell ref="N72:Q72"/>
    <mergeCell ref="C63:D63"/>
    <mergeCell ref="F63:G63"/>
    <mergeCell ref="H63:K63"/>
    <mergeCell ref="L63:M63"/>
    <mergeCell ref="N63:Q63"/>
    <mergeCell ref="C64:Q64"/>
    <mergeCell ref="E65:Q65"/>
    <mergeCell ref="E66:Q66"/>
    <mergeCell ref="E67:Q67"/>
    <mergeCell ref="C60:D60"/>
    <mergeCell ref="F60:G60"/>
    <mergeCell ref="L60:M60"/>
    <mergeCell ref="C61:D61"/>
    <mergeCell ref="N61:P61"/>
    <mergeCell ref="C62:D62"/>
    <mergeCell ref="F62:G62"/>
    <mergeCell ref="H62:K62"/>
    <mergeCell ref="L62:M62"/>
    <mergeCell ref="N62:Q62"/>
    <mergeCell ref="C56:D56"/>
    <mergeCell ref="F56:G56"/>
    <mergeCell ref="C57:D57"/>
    <mergeCell ref="N57:P57"/>
    <mergeCell ref="C58:D58"/>
    <mergeCell ref="F58:G58"/>
    <mergeCell ref="N58:P58"/>
    <mergeCell ref="C59:D59"/>
    <mergeCell ref="H59:J59"/>
    <mergeCell ref="N59:P59"/>
    <mergeCell ref="C53:D53"/>
    <mergeCell ref="I53:J53"/>
    <mergeCell ref="N53:P53"/>
    <mergeCell ref="C54:D54"/>
    <mergeCell ref="H54:J54"/>
    <mergeCell ref="N54:P54"/>
    <mergeCell ref="C55:D55"/>
    <mergeCell ref="F55:G55"/>
    <mergeCell ref="L55:M55"/>
    <mergeCell ref="C49:D49"/>
    <mergeCell ref="F49:G49"/>
    <mergeCell ref="H49:K49"/>
    <mergeCell ref="N49:Q49"/>
    <mergeCell ref="C50:D50"/>
    <mergeCell ref="O50:P50"/>
    <mergeCell ref="C51:D51"/>
    <mergeCell ref="F51:G51"/>
    <mergeCell ref="C52:D52"/>
    <mergeCell ref="H52:J52"/>
    <mergeCell ref="N52:P52"/>
    <mergeCell ref="C46:D46"/>
    <mergeCell ref="F46:G46"/>
    <mergeCell ref="H46:K46"/>
    <mergeCell ref="L46:M46"/>
    <mergeCell ref="N46:Q46"/>
    <mergeCell ref="C47:C48"/>
    <mergeCell ref="D47:E47"/>
    <mergeCell ref="F47:G47"/>
    <mergeCell ref="H47:K47"/>
    <mergeCell ref="L47:M47"/>
    <mergeCell ref="N47:Q47"/>
    <mergeCell ref="G48:K48"/>
    <mergeCell ref="O48:P48"/>
    <mergeCell ref="C43:D43"/>
    <mergeCell ref="F43:G43"/>
    <mergeCell ref="H43:K43"/>
    <mergeCell ref="L43:M43"/>
    <mergeCell ref="N43:Q43"/>
    <mergeCell ref="C45:D45"/>
    <mergeCell ref="F45:G45"/>
    <mergeCell ref="J45:L45"/>
    <mergeCell ref="N45:Q45"/>
    <mergeCell ref="E38:Q38"/>
    <mergeCell ref="E39:Q39"/>
    <mergeCell ref="E40:Q40"/>
    <mergeCell ref="E41:Q41"/>
    <mergeCell ref="C42:D42"/>
    <mergeCell ref="F42:G42"/>
    <mergeCell ref="H42:K42"/>
    <mergeCell ref="L42:M42"/>
    <mergeCell ref="N42:Q42"/>
    <mergeCell ref="C33:D33"/>
    <mergeCell ref="F33:G33"/>
    <mergeCell ref="H33:K33"/>
    <mergeCell ref="L33:M33"/>
    <mergeCell ref="N33:Q33"/>
    <mergeCell ref="C34:Q34"/>
    <mergeCell ref="E35:Q35"/>
    <mergeCell ref="E36:Q36"/>
    <mergeCell ref="E37:Q37"/>
    <mergeCell ref="C30:D30"/>
    <mergeCell ref="F30:G30"/>
    <mergeCell ref="L30:M30"/>
    <mergeCell ref="C31:D31"/>
    <mergeCell ref="N31:P31"/>
    <mergeCell ref="C32:D32"/>
    <mergeCell ref="F32:G32"/>
    <mergeCell ref="H32:K32"/>
    <mergeCell ref="L32:M32"/>
    <mergeCell ref="N32:Q32"/>
    <mergeCell ref="C26:D26"/>
    <mergeCell ref="F26:G26"/>
    <mergeCell ref="L26:M26"/>
    <mergeCell ref="C27:D27"/>
    <mergeCell ref="N27:P27"/>
    <mergeCell ref="C28:D28"/>
    <mergeCell ref="F28:G28"/>
    <mergeCell ref="N28:P28"/>
    <mergeCell ref="C29:D29"/>
    <mergeCell ref="H29:J29"/>
    <mergeCell ref="N29:P29"/>
    <mergeCell ref="C22:D22"/>
    <mergeCell ref="N22:P22"/>
    <mergeCell ref="C23:D23"/>
    <mergeCell ref="I23:J23"/>
    <mergeCell ref="N23:P23"/>
    <mergeCell ref="C24:D24"/>
    <mergeCell ref="H24:J24"/>
    <mergeCell ref="N24:P24"/>
    <mergeCell ref="C25:D25"/>
    <mergeCell ref="F25:G25"/>
    <mergeCell ref="L25:M25"/>
    <mergeCell ref="C19:D19"/>
    <mergeCell ref="F19:G19"/>
    <mergeCell ref="H19:K19"/>
    <mergeCell ref="N19:Q19"/>
    <mergeCell ref="C20:D20"/>
    <mergeCell ref="O20:P20"/>
    <mergeCell ref="C21:D21"/>
    <mergeCell ref="F21:G21"/>
    <mergeCell ref="L21:M21"/>
    <mergeCell ref="N21:Q21"/>
    <mergeCell ref="C16:D16"/>
    <mergeCell ref="F16:G16"/>
    <mergeCell ref="H16:K16"/>
    <mergeCell ref="L16:M16"/>
    <mergeCell ref="N16:Q16"/>
    <mergeCell ref="C17:C18"/>
    <mergeCell ref="D17:E17"/>
    <mergeCell ref="F17:G17"/>
    <mergeCell ref="H17:K17"/>
    <mergeCell ref="L17:M17"/>
    <mergeCell ref="N17:Q17"/>
    <mergeCell ref="G18:K18"/>
    <mergeCell ref="O18:P18"/>
    <mergeCell ref="C12:D12"/>
    <mergeCell ref="F12:G12"/>
    <mergeCell ref="H12:K12"/>
    <mergeCell ref="L12:M12"/>
    <mergeCell ref="N12:Q12"/>
    <mergeCell ref="C13:Q13"/>
    <mergeCell ref="C15:D15"/>
    <mergeCell ref="F15:G15"/>
    <mergeCell ref="J15:K15"/>
    <mergeCell ref="L15:M15"/>
    <mergeCell ref="N15:Q15"/>
    <mergeCell ref="C9:D9"/>
    <mergeCell ref="F9:G9"/>
    <mergeCell ref="H9:K9"/>
    <mergeCell ref="L9:M9"/>
    <mergeCell ref="N9:Q9"/>
    <mergeCell ref="C10:D10"/>
    <mergeCell ref="E10:Q10"/>
    <mergeCell ref="C11:D11"/>
    <mergeCell ref="E11:Q11"/>
    <mergeCell ref="C7:D7"/>
    <mergeCell ref="F7:G7"/>
    <mergeCell ref="H7:K7"/>
    <mergeCell ref="N7:Q7"/>
    <mergeCell ref="C8:D8"/>
    <mergeCell ref="F8:G8"/>
    <mergeCell ref="H8:K8"/>
    <mergeCell ref="L8:M8"/>
    <mergeCell ref="N8:Q8"/>
    <mergeCell ref="C4:D4"/>
    <mergeCell ref="F4:G4"/>
    <mergeCell ref="H4:K4"/>
    <mergeCell ref="N4:Q4"/>
    <mergeCell ref="C5:D5"/>
    <mergeCell ref="F5:G5"/>
    <mergeCell ref="H5:K5"/>
    <mergeCell ref="N5:Q5"/>
    <mergeCell ref="C6:D6"/>
    <mergeCell ref="F6:G6"/>
    <mergeCell ref="H6:K6"/>
    <mergeCell ref="L6:M6"/>
    <mergeCell ref="N6:Q6"/>
    <mergeCell ref="C1:D1"/>
    <mergeCell ref="F1:G1"/>
    <mergeCell ref="H1:K1"/>
    <mergeCell ref="N1:P1"/>
    <mergeCell ref="C2:D2"/>
    <mergeCell ref="F2:G2"/>
    <mergeCell ref="H2:K2"/>
    <mergeCell ref="N2:Q2"/>
    <mergeCell ref="C3:D3"/>
    <mergeCell ref="F3:G3"/>
    <mergeCell ref="H3:K3"/>
    <mergeCell ref="N3:Q3"/>
  </mergeCells>
  <hyperlinks>
    <hyperlink ref="A1" location="Index" display="Back to Index" xr:uid="{10AC97DD-33C6-47AC-B22B-647CE314C4AF}"/>
  </hyperlinks>
  <pageMargins left="0.7" right="0.7" top="0.75" bottom="0.75" header="0.3" footer="0.3"/>
  <pageSetup orientation="portrait" r:id="rId1"/>
  <headerFooter>
    <oddFooter>&amp;C&amp;"Arial,Regular"&amp;9SETTLEMENT PRIVILEGED AND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20845-A153-4200-9146-54536CBC127E}">
  <sheetPr codeName="Sheet31">
    <tabColor theme="1"/>
  </sheetPr>
  <dimension ref="A1:O306"/>
  <sheetViews>
    <sheetView tabSelected="1" zoomScale="70" zoomScaleNormal="70" workbookViewId="0">
      <selection activeCell="N3" sqref="N3:Q3"/>
    </sheetView>
  </sheetViews>
  <sheetFormatPr defaultRowHeight="15.05" x14ac:dyDescent="0.3"/>
  <cols>
    <col min="4" max="4" width="29.33203125" customWidth="1"/>
    <col min="5" max="5" width="14.109375" bestFit="1" customWidth="1"/>
    <col min="6" max="6" width="15" bestFit="1" customWidth="1"/>
    <col min="7" max="7" width="8.88671875" bestFit="1" customWidth="1"/>
    <col min="8" max="8" width="11.109375" style="34" bestFit="1" customWidth="1"/>
    <col min="9" max="9" width="9.88671875" bestFit="1" customWidth="1"/>
    <col min="10" max="10" width="17.5546875" style="32" bestFit="1" customWidth="1"/>
    <col min="11" max="11" width="9.109375" style="33"/>
    <col min="12" max="12" width="16.44140625" style="32" customWidth="1"/>
    <col min="13" max="13" width="21" bestFit="1" customWidth="1"/>
    <col min="14" max="14" width="10.109375" customWidth="1"/>
    <col min="15" max="15" width="14.109375" style="31" bestFit="1" customWidth="1"/>
  </cols>
  <sheetData>
    <row r="1" spans="1:14" x14ac:dyDescent="0.3">
      <c r="A1" s="30" t="s">
        <v>30</v>
      </c>
      <c r="C1" s="109"/>
      <c r="D1" s="109"/>
      <c r="E1" s="1"/>
      <c r="F1" s="1"/>
      <c r="G1" s="1"/>
      <c r="H1" s="64"/>
      <c r="I1" s="1"/>
      <c r="J1" s="62"/>
      <c r="K1" s="63"/>
      <c r="L1" s="95" t="s">
        <v>29</v>
      </c>
      <c r="M1" s="29" t="s">
        <v>2</v>
      </c>
      <c r="N1" s="1"/>
    </row>
    <row r="2" spans="1:14" x14ac:dyDescent="0.3">
      <c r="C2" s="109"/>
      <c r="D2" s="109"/>
      <c r="E2" s="1"/>
      <c r="F2" s="1"/>
      <c r="G2" s="1"/>
      <c r="H2" s="64"/>
      <c r="I2" s="1"/>
      <c r="J2" s="62"/>
      <c r="K2" s="63"/>
      <c r="L2" s="95" t="s">
        <v>28</v>
      </c>
      <c r="M2" s="108">
        <v>5</v>
      </c>
      <c r="N2" s="1"/>
    </row>
    <row r="3" spans="1:14" x14ac:dyDescent="0.3">
      <c r="C3" s="109"/>
      <c r="D3" s="109"/>
      <c r="E3" s="1"/>
      <c r="F3" s="1"/>
      <c r="G3" s="1"/>
      <c r="H3" s="64"/>
      <c r="I3" s="1"/>
      <c r="J3" s="62"/>
      <c r="K3" s="63"/>
      <c r="L3" s="95" t="s">
        <v>27</v>
      </c>
      <c r="M3" s="108">
        <v>1</v>
      </c>
      <c r="N3" s="1"/>
    </row>
    <row r="4" spans="1:14" x14ac:dyDescent="0.3">
      <c r="C4" s="109"/>
      <c r="D4" s="109"/>
      <c r="E4" s="1"/>
      <c r="F4" s="1"/>
      <c r="G4" s="1"/>
      <c r="H4" s="64"/>
      <c r="I4" s="1"/>
      <c r="J4" s="62"/>
      <c r="K4" s="63"/>
      <c r="L4" s="95" t="s">
        <v>26</v>
      </c>
      <c r="M4" s="108">
        <v>1</v>
      </c>
      <c r="N4" s="1"/>
    </row>
    <row r="5" spans="1:14" x14ac:dyDescent="0.3">
      <c r="C5" s="109"/>
      <c r="D5" s="109"/>
      <c r="E5" s="1"/>
      <c r="F5" s="1"/>
      <c r="G5" s="1"/>
      <c r="H5" s="64"/>
      <c r="I5" s="1"/>
      <c r="J5" s="62"/>
      <c r="K5" s="63"/>
      <c r="L5" s="95" t="s">
        <v>25</v>
      </c>
      <c r="M5" s="94"/>
      <c r="N5" s="1"/>
    </row>
    <row r="6" spans="1:14" x14ac:dyDescent="0.3">
      <c r="C6" s="109"/>
      <c r="D6" s="109"/>
      <c r="E6" s="1"/>
      <c r="F6" s="1"/>
      <c r="G6" s="1"/>
      <c r="H6" s="64"/>
      <c r="I6" s="1"/>
      <c r="J6" s="62"/>
      <c r="K6" s="63"/>
      <c r="L6" s="96"/>
      <c r="M6" s="29"/>
      <c r="N6" s="1"/>
    </row>
    <row r="7" spans="1:14" x14ac:dyDescent="0.3">
      <c r="C7" s="109"/>
      <c r="D7" s="109"/>
      <c r="E7" s="1"/>
      <c r="F7" s="1"/>
      <c r="G7" s="1"/>
      <c r="H7" s="64"/>
      <c r="I7" s="1"/>
      <c r="J7" s="62"/>
      <c r="K7" s="63"/>
      <c r="L7" s="95" t="s">
        <v>24</v>
      </c>
      <c r="M7" s="94"/>
      <c r="N7" s="1"/>
    </row>
    <row r="8" spans="1:14" x14ac:dyDescent="0.3">
      <c r="C8" s="109"/>
      <c r="D8" s="109"/>
      <c r="E8" s="1"/>
      <c r="F8" s="1"/>
      <c r="G8" s="1"/>
      <c r="H8" s="64"/>
      <c r="I8" s="1"/>
      <c r="J8" s="62"/>
      <c r="K8" s="63"/>
      <c r="L8" s="62"/>
      <c r="M8" s="1"/>
      <c r="N8" s="1"/>
    </row>
    <row r="9" spans="1:14" x14ac:dyDescent="0.3">
      <c r="C9" s="109"/>
      <c r="D9" s="109"/>
      <c r="E9" s="1"/>
      <c r="F9" s="1"/>
      <c r="G9" s="1"/>
      <c r="H9" s="64"/>
      <c r="I9" s="1"/>
      <c r="J9" s="62"/>
      <c r="K9" s="63"/>
      <c r="L9" s="62"/>
      <c r="M9" s="1"/>
      <c r="N9" s="1"/>
    </row>
    <row r="10" spans="1:14" ht="17.7" x14ac:dyDescent="0.3">
      <c r="C10" s="110" t="s">
        <v>52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"/>
    </row>
    <row r="11" spans="1:14" ht="17.7" x14ac:dyDescent="0.3">
      <c r="C11" s="110" t="s">
        <v>51</v>
      </c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"/>
    </row>
    <row r="12" spans="1:14" x14ac:dyDescent="0.3">
      <c r="C12" s="109"/>
      <c r="D12" s="109"/>
      <c r="E12" s="1"/>
      <c r="F12" s="1"/>
      <c r="G12" s="1"/>
      <c r="H12" s="64"/>
      <c r="I12" s="1"/>
      <c r="J12" s="62"/>
      <c r="K12" s="63"/>
      <c r="L12" s="62"/>
      <c r="M12" s="1"/>
      <c r="N12" s="1"/>
    </row>
    <row r="13" spans="1:14" x14ac:dyDescent="0.3">
      <c r="C13" s="116" t="s">
        <v>1</v>
      </c>
      <c r="D13" s="116"/>
      <c r="E13" s="1"/>
      <c r="F13" s="1"/>
      <c r="G13" s="1"/>
      <c r="H13" s="64"/>
      <c r="I13" s="1"/>
      <c r="J13" s="62"/>
      <c r="K13" s="63"/>
      <c r="L13" s="62"/>
      <c r="M13" s="1"/>
      <c r="N13" s="1"/>
    </row>
    <row r="14" spans="1:14" x14ac:dyDescent="0.3">
      <c r="C14" s="109"/>
      <c r="D14" s="109"/>
      <c r="E14" s="1"/>
      <c r="F14" s="1"/>
      <c r="G14" s="1"/>
      <c r="H14" s="64"/>
      <c r="I14" s="1"/>
      <c r="J14" s="62"/>
      <c r="K14" s="63"/>
      <c r="L14" s="62"/>
      <c r="M14" s="1"/>
      <c r="N14" s="1"/>
    </row>
    <row r="15" spans="1:14" x14ac:dyDescent="0.3">
      <c r="C15" s="93">
        <v>1</v>
      </c>
      <c r="D15" s="126" t="s">
        <v>50</v>
      </c>
      <c r="E15" s="126"/>
      <c r="F15" s="126"/>
      <c r="G15" s="126"/>
      <c r="H15" s="126"/>
      <c r="I15" s="126"/>
      <c r="J15" s="126"/>
      <c r="K15" s="126"/>
      <c r="L15" s="126"/>
      <c r="M15" s="126"/>
      <c r="N15" s="1"/>
    </row>
    <row r="16" spans="1:14" ht="38.299999999999997" customHeight="1" x14ac:dyDescent="0.3">
      <c r="C16" s="93">
        <v>2</v>
      </c>
      <c r="D16" s="127" t="s">
        <v>49</v>
      </c>
      <c r="E16" s="127"/>
      <c r="F16" s="127"/>
      <c r="G16" s="127"/>
      <c r="H16" s="127"/>
      <c r="I16" s="127"/>
      <c r="J16" s="127"/>
      <c r="K16" s="127"/>
      <c r="L16" s="127"/>
      <c r="M16" s="127"/>
      <c r="N16" s="1"/>
    </row>
    <row r="17" spans="3:14" x14ac:dyDescent="0.3">
      <c r="C17" s="92">
        <v>3</v>
      </c>
      <c r="D17" s="126" t="s">
        <v>48</v>
      </c>
      <c r="E17" s="126"/>
      <c r="F17" s="126"/>
      <c r="G17" s="126"/>
      <c r="H17" s="126"/>
      <c r="I17" s="126"/>
      <c r="J17" s="126"/>
      <c r="K17" s="126"/>
      <c r="L17" s="126"/>
      <c r="M17" s="126"/>
      <c r="N17" s="1"/>
    </row>
    <row r="18" spans="3:14" x14ac:dyDescent="0.3">
      <c r="C18" s="92">
        <v>4</v>
      </c>
      <c r="D18" s="126" t="s">
        <v>58</v>
      </c>
      <c r="E18" s="126"/>
      <c r="F18" s="126"/>
      <c r="G18" s="126"/>
      <c r="H18" s="126"/>
      <c r="I18" s="126"/>
      <c r="J18" s="126"/>
      <c r="K18" s="126"/>
      <c r="L18" s="126"/>
      <c r="M18" s="126"/>
      <c r="N18" s="1"/>
    </row>
    <row r="19" spans="3:14" x14ac:dyDescent="0.3">
      <c r="C19" s="1"/>
      <c r="D19" s="1"/>
      <c r="E19" s="1"/>
      <c r="F19" s="1"/>
      <c r="G19" s="1"/>
      <c r="H19" s="64"/>
      <c r="I19" s="1"/>
      <c r="J19" s="62"/>
      <c r="K19" s="63"/>
      <c r="L19" s="62"/>
      <c r="M19" s="1"/>
      <c r="N19" s="1"/>
    </row>
    <row r="20" spans="3:14" ht="15.75" thickBot="1" x14ac:dyDescent="0.35"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"/>
    </row>
    <row r="21" spans="3:14" ht="15.75" thickBot="1" x14ac:dyDescent="0.35">
      <c r="C21" s="109"/>
      <c r="D21" s="109"/>
      <c r="E21" s="1"/>
      <c r="F21" s="66" t="s">
        <v>46</v>
      </c>
      <c r="G21" s="65">
        <v>2017</v>
      </c>
      <c r="H21" s="64"/>
      <c r="I21" s="1"/>
      <c r="J21" s="62"/>
      <c r="K21" s="63"/>
      <c r="L21" s="62"/>
      <c r="M21" s="1"/>
      <c r="N21" s="1"/>
    </row>
    <row r="22" spans="3:14" ht="15.75" thickBot="1" x14ac:dyDescent="0.35">
      <c r="C22" s="124"/>
      <c r="D22" s="124"/>
      <c r="E22" s="1"/>
      <c r="F22" s="1"/>
      <c r="G22" s="1"/>
      <c r="H22" s="64"/>
      <c r="I22" s="1"/>
      <c r="J22" s="62"/>
      <c r="K22" s="63"/>
      <c r="L22" s="62"/>
      <c r="M22" s="1"/>
      <c r="N22" s="1"/>
    </row>
    <row r="23" spans="3:14" ht="37.35" x14ac:dyDescent="0.3">
      <c r="C23" s="61" t="s">
        <v>45</v>
      </c>
      <c r="D23" s="60" t="s">
        <v>44</v>
      </c>
      <c r="E23" s="60" t="s">
        <v>43</v>
      </c>
      <c r="F23" s="58" t="s">
        <v>42</v>
      </c>
      <c r="G23" s="58" t="s">
        <v>41</v>
      </c>
      <c r="H23" s="59" t="s">
        <v>40</v>
      </c>
      <c r="I23" s="58" t="s">
        <v>39</v>
      </c>
      <c r="J23" s="56" t="s">
        <v>38</v>
      </c>
      <c r="K23" s="57" t="s">
        <v>37</v>
      </c>
      <c r="L23" s="56" t="s">
        <v>59</v>
      </c>
      <c r="M23" s="55" t="s">
        <v>36</v>
      </c>
      <c r="N23" s="1"/>
    </row>
    <row r="24" spans="3:14" x14ac:dyDescent="0.3">
      <c r="C24" s="54">
        <v>1</v>
      </c>
      <c r="D24" s="51" t="s">
        <v>35</v>
      </c>
      <c r="E24" s="51" t="s">
        <v>34</v>
      </c>
      <c r="F24" s="53" t="s">
        <v>33</v>
      </c>
      <c r="G24" s="53" t="s">
        <v>32</v>
      </c>
      <c r="H24" s="52">
        <v>40380</v>
      </c>
      <c r="I24" s="51">
        <v>10</v>
      </c>
      <c r="J24" s="50">
        <v>40000000</v>
      </c>
      <c r="K24" s="49">
        <v>4.8899999999999999E-2</v>
      </c>
      <c r="L24" s="48">
        <v>1789873.9726027399</v>
      </c>
      <c r="M24" s="47"/>
      <c r="N24" s="1"/>
    </row>
    <row r="25" spans="3:14" x14ac:dyDescent="0.3">
      <c r="C25" s="54">
        <v>2</v>
      </c>
      <c r="D25" s="51" t="s">
        <v>35</v>
      </c>
      <c r="E25" s="51" t="s">
        <v>34</v>
      </c>
      <c r="F25" s="53" t="s">
        <v>33</v>
      </c>
      <c r="G25" s="53" t="s">
        <v>32</v>
      </c>
      <c r="H25" s="52">
        <v>41095</v>
      </c>
      <c r="I25" s="51">
        <v>10</v>
      </c>
      <c r="J25" s="50">
        <v>150000000</v>
      </c>
      <c r="K25" s="49">
        <v>3.0329999999999999E-2</v>
      </c>
      <c r="L25" s="48">
        <v>4241538.7525057066</v>
      </c>
      <c r="M25" s="47"/>
      <c r="N25" s="1"/>
    </row>
    <row r="26" spans="3:14" x14ac:dyDescent="0.3">
      <c r="C26" s="54">
        <v>3</v>
      </c>
      <c r="D26" s="51" t="s">
        <v>35</v>
      </c>
      <c r="E26" s="51" t="s">
        <v>34</v>
      </c>
      <c r="F26" s="53" t="s">
        <v>33</v>
      </c>
      <c r="G26" s="53" t="s">
        <v>32</v>
      </c>
      <c r="H26" s="52">
        <v>40662</v>
      </c>
      <c r="I26" s="51">
        <v>10</v>
      </c>
      <c r="J26" s="50">
        <v>110000000</v>
      </c>
      <c r="K26" s="49">
        <v>4.521E-2</v>
      </c>
      <c r="L26" s="48">
        <v>4626803.9465666404</v>
      </c>
      <c r="M26" s="47"/>
      <c r="N26" s="1"/>
    </row>
    <row r="27" spans="3:14" x14ac:dyDescent="0.3">
      <c r="C27" s="54">
        <v>4</v>
      </c>
      <c r="D27" s="51" t="s">
        <v>35</v>
      </c>
      <c r="E27" s="51" t="s">
        <v>34</v>
      </c>
      <c r="F27" s="53" t="s">
        <v>33</v>
      </c>
      <c r="G27" s="53" t="s">
        <v>32</v>
      </c>
      <c r="H27" s="52">
        <v>40662</v>
      </c>
      <c r="I27" s="51">
        <v>30</v>
      </c>
      <c r="J27" s="50">
        <v>210000000</v>
      </c>
      <c r="K27" s="49">
        <v>5.2970000000000003E-2</v>
      </c>
      <c r="L27" s="48">
        <v>10203514.466805844</v>
      </c>
      <c r="M27" s="47"/>
      <c r="N27" s="1"/>
    </row>
    <row r="28" spans="3:14" x14ac:dyDescent="0.3">
      <c r="C28" s="54">
        <v>5</v>
      </c>
      <c r="D28" s="51" t="s">
        <v>35</v>
      </c>
      <c r="E28" s="51" t="s">
        <v>34</v>
      </c>
      <c r="F28" s="53" t="s">
        <v>33</v>
      </c>
      <c r="G28" s="53" t="s">
        <v>32</v>
      </c>
      <c r="H28" s="52">
        <v>42872</v>
      </c>
      <c r="I28" s="51">
        <v>10</v>
      </c>
      <c r="J28" s="50">
        <v>379575342.46575344</v>
      </c>
      <c r="K28" s="49">
        <v>2.4879999999999999E-2</v>
      </c>
      <c r="L28" s="48">
        <v>10573346.754540181</v>
      </c>
      <c r="M28" s="47"/>
      <c r="N28" s="4"/>
    </row>
    <row r="29" spans="3:14" x14ac:dyDescent="0.3">
      <c r="C29" s="54">
        <v>6</v>
      </c>
      <c r="D29" s="51" t="s">
        <v>35</v>
      </c>
      <c r="E29" s="51" t="s">
        <v>34</v>
      </c>
      <c r="F29" s="53" t="s">
        <v>33</v>
      </c>
      <c r="G29" s="53" t="s">
        <v>32</v>
      </c>
      <c r="H29" s="52">
        <v>41964</v>
      </c>
      <c r="I29" s="51">
        <v>10</v>
      </c>
      <c r="J29" s="50">
        <v>150000000</v>
      </c>
      <c r="K29" s="49">
        <v>3.2390000000000002E-2</v>
      </c>
      <c r="L29" s="48">
        <v>4497834.767972663</v>
      </c>
      <c r="M29" s="47"/>
      <c r="N29" s="4"/>
    </row>
    <row r="30" spans="3:14" x14ac:dyDescent="0.3">
      <c r="C30" s="54">
        <v>7</v>
      </c>
      <c r="D30" s="51" t="s">
        <v>35</v>
      </c>
      <c r="E30" s="51" t="s">
        <v>34</v>
      </c>
      <c r="F30" s="53" t="s">
        <v>33</v>
      </c>
      <c r="G30" s="53" t="s">
        <v>32</v>
      </c>
      <c r="H30" s="52">
        <v>41850</v>
      </c>
      <c r="I30" s="51">
        <v>28</v>
      </c>
      <c r="J30" s="50">
        <v>200000000</v>
      </c>
      <c r="K30" s="49">
        <v>3.9579999999999997E-2</v>
      </c>
      <c r="L30" s="48">
        <v>7330524.4586960981</v>
      </c>
      <c r="M30" s="47"/>
      <c r="N30" s="4"/>
    </row>
    <row r="31" spans="3:14" x14ac:dyDescent="0.3">
      <c r="C31" s="54">
        <v>8</v>
      </c>
      <c r="D31" s="51" t="s">
        <v>35</v>
      </c>
      <c r="E31" s="51" t="s">
        <v>34</v>
      </c>
      <c r="F31" s="53" t="s">
        <v>33</v>
      </c>
      <c r="G31" s="53" t="s">
        <v>32</v>
      </c>
      <c r="H31" s="52">
        <v>41578</v>
      </c>
      <c r="I31" s="51">
        <v>10</v>
      </c>
      <c r="J31" s="50">
        <v>7584243</v>
      </c>
      <c r="K31" s="49">
        <v>4.0300000000000002E-2</v>
      </c>
      <c r="L31" s="48">
        <v>279686.11434109422</v>
      </c>
      <c r="M31" s="47"/>
      <c r="N31" s="4"/>
    </row>
    <row r="32" spans="3:14" x14ac:dyDescent="0.3">
      <c r="C32" s="54">
        <v>9</v>
      </c>
      <c r="D32" s="51" t="s">
        <v>35</v>
      </c>
      <c r="E32" s="51" t="s">
        <v>34</v>
      </c>
      <c r="F32" s="53" t="s">
        <v>33</v>
      </c>
      <c r="G32" s="53" t="s">
        <v>32</v>
      </c>
      <c r="H32" s="52">
        <v>41578</v>
      </c>
      <c r="I32" s="51">
        <v>10</v>
      </c>
      <c r="J32" s="50">
        <v>8743130</v>
      </c>
      <c r="K32" s="49">
        <v>4.0300000000000002E-2</v>
      </c>
      <c r="L32" s="48">
        <v>322422.67737529275</v>
      </c>
      <c r="M32" s="47"/>
      <c r="N32" s="4"/>
    </row>
    <row r="33" spans="3:14" x14ac:dyDescent="0.3">
      <c r="C33" s="54">
        <v>10</v>
      </c>
      <c r="D33" s="51" t="s">
        <v>35</v>
      </c>
      <c r="E33" s="51" t="s">
        <v>34</v>
      </c>
      <c r="F33" s="53" t="s">
        <v>33</v>
      </c>
      <c r="G33" s="53" t="s">
        <v>32</v>
      </c>
      <c r="H33" s="52">
        <v>38139</v>
      </c>
      <c r="I33" s="51">
        <v>20</v>
      </c>
      <c r="J33" s="50">
        <v>78236285</v>
      </c>
      <c r="K33" s="49">
        <v>4.41E-2</v>
      </c>
      <c r="L33" s="48">
        <v>3157187.7677493147</v>
      </c>
      <c r="M33" s="47"/>
      <c r="N33" s="76"/>
    </row>
    <row r="34" spans="3:14" x14ac:dyDescent="0.3">
      <c r="C34" s="54">
        <v>11</v>
      </c>
      <c r="D34" s="51" t="s">
        <v>35</v>
      </c>
      <c r="E34" s="51" t="s">
        <v>34</v>
      </c>
      <c r="F34" s="53" t="s">
        <v>33</v>
      </c>
      <c r="G34" s="53" t="s">
        <v>32</v>
      </c>
      <c r="H34" s="52">
        <v>38139</v>
      </c>
      <c r="I34" s="51">
        <v>20</v>
      </c>
      <c r="J34" s="50">
        <v>67866202</v>
      </c>
      <c r="K34" s="49">
        <v>4.41E-2</v>
      </c>
      <c r="L34" s="48">
        <v>2738708.0454799999</v>
      </c>
      <c r="M34" s="47"/>
      <c r="N34" s="4"/>
    </row>
    <row r="35" spans="3:14" x14ac:dyDescent="0.3">
      <c r="C35" s="54">
        <v>12</v>
      </c>
      <c r="D35" s="51" t="s">
        <v>35</v>
      </c>
      <c r="E35" s="51" t="s">
        <v>34</v>
      </c>
      <c r="F35" s="53" t="s">
        <v>33</v>
      </c>
      <c r="G35" s="53" t="s">
        <v>32</v>
      </c>
      <c r="H35" s="52">
        <v>38139</v>
      </c>
      <c r="I35" s="51">
        <v>20</v>
      </c>
      <c r="J35" s="50">
        <v>20000000</v>
      </c>
      <c r="K35" s="49">
        <v>4.41E-2</v>
      </c>
      <c r="L35" s="48">
        <v>807090.40972602752</v>
      </c>
      <c r="M35" s="47"/>
      <c r="N35" s="1"/>
    </row>
    <row r="36" spans="3:14" ht="15.75" thickBot="1" x14ac:dyDescent="0.35">
      <c r="C36" s="44" t="s">
        <v>3</v>
      </c>
      <c r="D36" s="42"/>
      <c r="E36" s="42"/>
      <c r="F36" s="42"/>
      <c r="G36" s="42"/>
      <c r="H36" s="43"/>
      <c r="I36" s="42"/>
      <c r="J36" s="40">
        <f>SUM(J24:J35)</f>
        <v>1422005202.4657536</v>
      </c>
      <c r="K36" s="68">
        <f>+L36/J36</f>
        <v>3.5561425546598489E-2</v>
      </c>
      <c r="L36" s="40">
        <f>SUM(L24:L35)</f>
        <v>50568532.13436161</v>
      </c>
      <c r="M36" s="79"/>
      <c r="N36" s="1"/>
    </row>
    <row r="37" spans="3:14" x14ac:dyDescent="0.3">
      <c r="C37" s="125"/>
      <c r="D37" s="125"/>
      <c r="E37" s="1"/>
      <c r="F37" s="1"/>
      <c r="G37" s="1"/>
      <c r="H37" s="64"/>
      <c r="I37" s="1"/>
      <c r="J37" s="62"/>
      <c r="K37" s="63"/>
      <c r="L37" s="62"/>
      <c r="M37" s="1"/>
      <c r="N37" s="1"/>
    </row>
    <row r="38" spans="3:14" ht="15.75" thickBot="1" x14ac:dyDescent="0.35">
      <c r="C38" s="109"/>
      <c r="D38" s="109"/>
      <c r="E38" s="1"/>
      <c r="F38" s="1"/>
      <c r="G38" s="1"/>
      <c r="H38" s="64"/>
      <c r="I38" s="1"/>
      <c r="J38" s="62"/>
      <c r="K38" s="63"/>
      <c r="L38" s="62"/>
      <c r="M38" s="1"/>
      <c r="N38" s="1"/>
    </row>
    <row r="39" spans="3:14" ht="15.75" thickBot="1" x14ac:dyDescent="0.35">
      <c r="C39" s="109"/>
      <c r="D39" s="109"/>
      <c r="E39" s="1"/>
      <c r="F39" s="66" t="s">
        <v>46</v>
      </c>
      <c r="G39" s="65">
        <v>2018</v>
      </c>
      <c r="H39" s="64"/>
      <c r="I39" s="1"/>
      <c r="J39" s="62"/>
      <c r="K39" s="63"/>
      <c r="L39" s="62"/>
      <c r="M39" s="1"/>
      <c r="N39" s="1"/>
    </row>
    <row r="40" spans="3:14" ht="15.75" thickBot="1" x14ac:dyDescent="0.35">
      <c r="C40" s="124"/>
      <c r="D40" s="124"/>
      <c r="E40" s="1"/>
      <c r="F40" s="1"/>
      <c r="G40" s="1"/>
      <c r="H40" s="64"/>
      <c r="I40" s="1"/>
      <c r="J40" s="62"/>
      <c r="K40" s="63"/>
      <c r="L40" s="62"/>
      <c r="M40" s="1"/>
      <c r="N40" s="1"/>
    </row>
    <row r="41" spans="3:14" ht="37.35" x14ac:dyDescent="0.3">
      <c r="C41" s="61" t="s">
        <v>45</v>
      </c>
      <c r="D41" s="60" t="s">
        <v>44</v>
      </c>
      <c r="E41" s="60" t="s">
        <v>43</v>
      </c>
      <c r="F41" s="58" t="s">
        <v>42</v>
      </c>
      <c r="G41" s="58" t="s">
        <v>41</v>
      </c>
      <c r="H41" s="59" t="s">
        <v>40</v>
      </c>
      <c r="I41" s="58" t="s">
        <v>39</v>
      </c>
      <c r="J41" s="56" t="s">
        <v>38</v>
      </c>
      <c r="K41" s="57" t="s">
        <v>37</v>
      </c>
      <c r="L41" s="56" t="s">
        <v>59</v>
      </c>
      <c r="M41" s="55" t="s">
        <v>36</v>
      </c>
      <c r="N41" s="1"/>
    </row>
    <row r="42" spans="3:14" x14ac:dyDescent="0.3">
      <c r="C42" s="54">
        <v>1</v>
      </c>
      <c r="D42" s="51" t="s">
        <v>35</v>
      </c>
      <c r="E42" s="51" t="s">
        <v>34</v>
      </c>
      <c r="F42" s="53" t="s">
        <v>33</v>
      </c>
      <c r="G42" s="53" t="s">
        <v>32</v>
      </c>
      <c r="H42" s="52">
        <v>40380</v>
      </c>
      <c r="I42" s="51">
        <v>10</v>
      </c>
      <c r="J42" s="50">
        <v>40000000</v>
      </c>
      <c r="K42" s="49">
        <v>4.8899999999999999E-2</v>
      </c>
      <c r="L42" s="48">
        <v>1956000.0068493153</v>
      </c>
      <c r="M42" s="47"/>
      <c r="N42" s="1"/>
    </row>
    <row r="43" spans="3:14" x14ac:dyDescent="0.3">
      <c r="C43" s="54">
        <v>2</v>
      </c>
      <c r="D43" s="51" t="s">
        <v>35</v>
      </c>
      <c r="E43" s="51" t="s">
        <v>34</v>
      </c>
      <c r="F43" s="53" t="s">
        <v>33</v>
      </c>
      <c r="G43" s="53" t="s">
        <v>32</v>
      </c>
      <c r="H43" s="52">
        <v>41095</v>
      </c>
      <c r="I43" s="51">
        <v>10</v>
      </c>
      <c r="J43" s="50">
        <v>150000000</v>
      </c>
      <c r="K43" s="49">
        <v>3.0329999999999999E-2</v>
      </c>
      <c r="L43" s="48">
        <f>4549500.00260274+85565</f>
        <v>4635065.0026027402</v>
      </c>
      <c r="M43" s="47"/>
      <c r="N43" s="1"/>
    </row>
    <row r="44" spans="3:14" x14ac:dyDescent="0.3">
      <c r="C44" s="54">
        <v>3</v>
      </c>
      <c r="D44" s="51" t="s">
        <v>35</v>
      </c>
      <c r="E44" s="51" t="s">
        <v>34</v>
      </c>
      <c r="F44" s="53" t="s">
        <v>33</v>
      </c>
      <c r="G44" s="53" t="s">
        <v>32</v>
      </c>
      <c r="H44" s="52">
        <v>40662</v>
      </c>
      <c r="I44" s="51">
        <v>10</v>
      </c>
      <c r="J44" s="50">
        <v>110000000</v>
      </c>
      <c r="K44" s="49">
        <v>4.521E-2</v>
      </c>
      <c r="L44" s="48">
        <f>4973100.00589041+86570</f>
        <v>5059670.0058904104</v>
      </c>
      <c r="M44" s="47"/>
      <c r="N44" s="1"/>
    </row>
    <row r="45" spans="3:14" x14ac:dyDescent="0.3">
      <c r="C45" s="54">
        <v>4</v>
      </c>
      <c r="D45" s="51" t="s">
        <v>35</v>
      </c>
      <c r="E45" s="51" t="s">
        <v>34</v>
      </c>
      <c r="F45" s="53" t="s">
        <v>33</v>
      </c>
      <c r="G45" s="53" t="s">
        <v>32</v>
      </c>
      <c r="H45" s="52">
        <v>40662</v>
      </c>
      <c r="I45" s="51">
        <v>30</v>
      </c>
      <c r="J45" s="50">
        <v>210000000</v>
      </c>
      <c r="K45" s="49">
        <v>5.2970000000000003E-2</v>
      </c>
      <c r="L45" s="48">
        <f>11123699.9934247+28150</f>
        <v>11151849.993424701</v>
      </c>
      <c r="M45" s="47"/>
      <c r="N45" s="1"/>
    </row>
    <row r="46" spans="3:14" x14ac:dyDescent="0.3">
      <c r="C46" s="54">
        <v>5</v>
      </c>
      <c r="D46" s="51" t="s">
        <v>35</v>
      </c>
      <c r="E46" s="51" t="s">
        <v>34</v>
      </c>
      <c r="F46" s="53" t="s">
        <v>33</v>
      </c>
      <c r="G46" s="53" t="s">
        <v>32</v>
      </c>
      <c r="H46" s="52">
        <v>42872</v>
      </c>
      <c r="I46" s="51">
        <v>10</v>
      </c>
      <c r="J46" s="50">
        <v>605000000</v>
      </c>
      <c r="K46" s="49">
        <v>2.8834086468696229E-2</v>
      </c>
      <c r="L46" s="48">
        <v>16885281.741856076</v>
      </c>
      <c r="M46" s="47"/>
      <c r="N46" s="4"/>
    </row>
    <row r="47" spans="3:14" x14ac:dyDescent="0.3">
      <c r="C47" s="54">
        <v>6</v>
      </c>
      <c r="D47" s="51" t="s">
        <v>35</v>
      </c>
      <c r="E47" s="51" t="s">
        <v>34</v>
      </c>
      <c r="F47" s="53" t="s">
        <v>33</v>
      </c>
      <c r="G47" s="53" t="s">
        <v>32</v>
      </c>
      <c r="H47" s="52">
        <v>41964</v>
      </c>
      <c r="I47" s="51">
        <v>10</v>
      </c>
      <c r="J47" s="50">
        <v>150000000</v>
      </c>
      <c r="K47" s="49">
        <v>3.2390000000000002E-2</v>
      </c>
      <c r="L47" s="48">
        <f>4858500+93543</f>
        <v>4952043</v>
      </c>
      <c r="M47" s="47"/>
      <c r="N47" s="4"/>
    </row>
    <row r="48" spans="3:14" x14ac:dyDescent="0.3">
      <c r="C48" s="54">
        <v>7</v>
      </c>
      <c r="D48" s="51" t="s">
        <v>35</v>
      </c>
      <c r="E48" s="51" t="s">
        <v>34</v>
      </c>
      <c r="F48" s="53" t="s">
        <v>33</v>
      </c>
      <c r="G48" s="53" t="s">
        <v>32</v>
      </c>
      <c r="H48" s="52">
        <v>41850</v>
      </c>
      <c r="I48" s="51">
        <v>28</v>
      </c>
      <c r="J48" s="50">
        <v>200000000</v>
      </c>
      <c r="K48" s="49">
        <v>3.9579999999999997E-2</v>
      </c>
      <c r="L48" s="48">
        <f>7916000+40002</f>
        <v>7956002</v>
      </c>
      <c r="M48" s="47"/>
      <c r="N48" s="4"/>
    </row>
    <row r="49" spans="3:14" x14ac:dyDescent="0.3">
      <c r="C49" s="54">
        <v>8</v>
      </c>
      <c r="D49" s="51" t="s">
        <v>35</v>
      </c>
      <c r="E49" s="51" t="s">
        <v>34</v>
      </c>
      <c r="F49" s="53" t="s">
        <v>33</v>
      </c>
      <c r="G49" s="53" t="s">
        <v>32</v>
      </c>
      <c r="H49" s="52">
        <v>41578</v>
      </c>
      <c r="I49" s="51">
        <v>10</v>
      </c>
      <c r="J49" s="50">
        <v>6295960.6273972606</v>
      </c>
      <c r="K49" s="49">
        <v>4.0300000000000002E-2</v>
      </c>
      <c r="L49" s="48">
        <v>254564.60706494807</v>
      </c>
      <c r="M49" s="47"/>
      <c r="N49" s="4"/>
    </row>
    <row r="50" spans="3:14" x14ac:dyDescent="0.3">
      <c r="C50" s="54">
        <v>9</v>
      </c>
      <c r="D50" s="51" t="s">
        <v>35</v>
      </c>
      <c r="E50" s="51" t="s">
        <v>34</v>
      </c>
      <c r="F50" s="53" t="s">
        <v>33</v>
      </c>
      <c r="G50" s="53" t="s">
        <v>32</v>
      </c>
      <c r="H50" s="52">
        <v>41578</v>
      </c>
      <c r="I50" s="51">
        <v>10</v>
      </c>
      <c r="J50" s="50">
        <v>7257995.5890410962</v>
      </c>
      <c r="K50" s="49">
        <v>4.0300000000000002E-2</v>
      </c>
      <c r="L50" s="48">
        <v>293462.55665296107</v>
      </c>
      <c r="M50" s="47"/>
      <c r="N50" s="4"/>
    </row>
    <row r="51" spans="3:14" x14ac:dyDescent="0.3">
      <c r="C51" s="54">
        <v>10</v>
      </c>
      <c r="D51" s="51" t="s">
        <v>35</v>
      </c>
      <c r="E51" s="51" t="s">
        <v>34</v>
      </c>
      <c r="F51" s="53" t="s">
        <v>33</v>
      </c>
      <c r="G51" s="53" t="s">
        <v>32</v>
      </c>
      <c r="H51" s="52">
        <v>38139</v>
      </c>
      <c r="I51" s="51">
        <v>20</v>
      </c>
      <c r="J51" s="50">
        <v>78236285</v>
      </c>
      <c r="K51" s="49">
        <v>4.41E-2</v>
      </c>
      <c r="L51" s="48">
        <v>3450220</v>
      </c>
      <c r="M51" s="47"/>
      <c r="N51" s="76"/>
    </row>
    <row r="52" spans="3:14" x14ac:dyDescent="0.3">
      <c r="C52" s="54">
        <v>11</v>
      </c>
      <c r="D52" s="51" t="s">
        <v>35</v>
      </c>
      <c r="E52" s="51" t="s">
        <v>34</v>
      </c>
      <c r="F52" s="53" t="s">
        <v>33</v>
      </c>
      <c r="G52" s="53" t="s">
        <v>32</v>
      </c>
      <c r="H52" s="52">
        <v>38139</v>
      </c>
      <c r="I52" s="51">
        <v>20</v>
      </c>
      <c r="J52" s="50">
        <v>67866202</v>
      </c>
      <c r="K52" s="49">
        <v>4.41E-2</v>
      </c>
      <c r="L52" s="48">
        <v>2992899.5</v>
      </c>
      <c r="M52" s="47"/>
      <c r="N52" s="4"/>
    </row>
    <row r="53" spans="3:14" ht="15.75" thickBot="1" x14ac:dyDescent="0.35">
      <c r="C53" s="54">
        <v>12</v>
      </c>
      <c r="D53" s="51" t="s">
        <v>35</v>
      </c>
      <c r="E53" s="51" t="s">
        <v>34</v>
      </c>
      <c r="F53" s="53" t="s">
        <v>33</v>
      </c>
      <c r="G53" s="53" t="s">
        <v>32</v>
      </c>
      <c r="H53" s="52">
        <v>38139</v>
      </c>
      <c r="I53" s="51">
        <v>20</v>
      </c>
      <c r="J53" s="50">
        <v>20000000</v>
      </c>
      <c r="K53" s="49">
        <v>4.41E-2</v>
      </c>
      <c r="L53" s="48">
        <v>882000</v>
      </c>
      <c r="M53" s="47"/>
      <c r="N53" s="1"/>
    </row>
    <row r="54" spans="3:14" ht="16.399999999999999" thickTop="1" thickBot="1" x14ac:dyDescent="0.35">
      <c r="C54" s="44" t="s">
        <v>3</v>
      </c>
      <c r="D54" s="42"/>
      <c r="E54" s="82"/>
      <c r="F54" s="82"/>
      <c r="G54" s="82"/>
      <c r="H54" s="43"/>
      <c r="I54" s="82"/>
      <c r="J54" s="81">
        <f>SUM(J42:J53)</f>
        <v>1644656443.2164383</v>
      </c>
      <c r="K54" s="68">
        <f>+L54/J54</f>
        <v>3.6766984778950192E-2</v>
      </c>
      <c r="L54" s="40">
        <f>SUM(L42:L53)</f>
        <v>60469058.414341152</v>
      </c>
      <c r="M54" s="79"/>
      <c r="N54" s="1"/>
    </row>
    <row r="55" spans="3:14" x14ac:dyDescent="0.3">
      <c r="C55" s="125"/>
      <c r="D55" s="125"/>
      <c r="E55" s="1"/>
      <c r="F55" s="1"/>
      <c r="G55" s="1"/>
      <c r="H55" s="64"/>
      <c r="I55" s="1"/>
      <c r="J55" s="62"/>
      <c r="K55" s="63"/>
      <c r="L55" s="62"/>
      <c r="M55" s="1"/>
      <c r="N55" s="1"/>
    </row>
    <row r="56" spans="3:14" ht="15.75" thickBot="1" x14ac:dyDescent="0.35">
      <c r="C56" s="109"/>
      <c r="D56" s="109"/>
      <c r="E56" s="1"/>
      <c r="F56" s="1"/>
      <c r="G56" s="1"/>
      <c r="H56" s="64"/>
      <c r="I56" s="1"/>
      <c r="J56" s="62"/>
      <c r="K56" s="63"/>
      <c r="L56" s="62"/>
      <c r="M56" s="1"/>
      <c r="N56" s="1"/>
    </row>
    <row r="57" spans="3:14" ht="15.75" thickBot="1" x14ac:dyDescent="0.35">
      <c r="C57" s="109"/>
      <c r="D57" s="109"/>
      <c r="E57" s="1"/>
      <c r="F57" s="66" t="s">
        <v>46</v>
      </c>
      <c r="G57" s="65">
        <v>2019</v>
      </c>
      <c r="H57" s="64"/>
      <c r="I57" s="1"/>
      <c r="J57" s="62"/>
      <c r="K57" s="63"/>
      <c r="L57" s="62"/>
      <c r="M57" s="1"/>
      <c r="N57" s="1"/>
    </row>
    <row r="58" spans="3:14" ht="15.75" thickBot="1" x14ac:dyDescent="0.35">
      <c r="C58" s="124"/>
      <c r="D58" s="124"/>
      <c r="E58" s="1"/>
      <c r="F58" s="1"/>
      <c r="G58" s="1"/>
      <c r="H58" s="64"/>
      <c r="I58" s="1"/>
      <c r="J58" s="62"/>
      <c r="K58" s="63"/>
      <c r="L58" s="62"/>
      <c r="M58" s="1"/>
      <c r="N58" s="1"/>
    </row>
    <row r="59" spans="3:14" ht="37.35" x14ac:dyDescent="0.3">
      <c r="C59" s="61" t="s">
        <v>45</v>
      </c>
      <c r="D59" s="60" t="s">
        <v>44</v>
      </c>
      <c r="E59" s="60" t="s">
        <v>43</v>
      </c>
      <c r="F59" s="58" t="s">
        <v>42</v>
      </c>
      <c r="G59" s="58" t="s">
        <v>41</v>
      </c>
      <c r="H59" s="59" t="s">
        <v>40</v>
      </c>
      <c r="I59" s="58" t="s">
        <v>39</v>
      </c>
      <c r="J59" s="56" t="s">
        <v>38</v>
      </c>
      <c r="K59" s="57" t="s">
        <v>37</v>
      </c>
      <c r="L59" s="56" t="s">
        <v>59</v>
      </c>
      <c r="M59" s="55" t="s">
        <v>36</v>
      </c>
      <c r="N59" s="1"/>
    </row>
    <row r="60" spans="3:14" x14ac:dyDescent="0.3">
      <c r="C60" s="54">
        <v>1</v>
      </c>
      <c r="D60" s="51" t="s">
        <v>35</v>
      </c>
      <c r="E60" s="51" t="s">
        <v>34</v>
      </c>
      <c r="F60" s="53" t="s">
        <v>33</v>
      </c>
      <c r="G60" s="53" t="s">
        <v>32</v>
      </c>
      <c r="H60" s="52">
        <v>40380</v>
      </c>
      <c r="I60" s="51">
        <v>10</v>
      </c>
      <c r="J60" s="50">
        <v>40000000</v>
      </c>
      <c r="K60" s="49">
        <v>4.8899999999999999E-2</v>
      </c>
      <c r="L60" s="48">
        <v>1956000.0094520547</v>
      </c>
      <c r="M60" s="47"/>
      <c r="N60" s="1"/>
    </row>
    <row r="61" spans="3:14" x14ac:dyDescent="0.3">
      <c r="C61" s="54">
        <v>2</v>
      </c>
      <c r="D61" s="51" t="s">
        <v>35</v>
      </c>
      <c r="E61" s="51" t="s">
        <v>34</v>
      </c>
      <c r="F61" s="53" t="s">
        <v>33</v>
      </c>
      <c r="G61" s="53" t="s">
        <v>32</v>
      </c>
      <c r="H61" s="52">
        <v>41095</v>
      </c>
      <c r="I61" s="51">
        <v>10</v>
      </c>
      <c r="J61" s="50">
        <v>150000000</v>
      </c>
      <c r="K61" s="49">
        <v>3.0329999999999999E-2</v>
      </c>
      <c r="L61" s="48">
        <v>4635064.2119520549</v>
      </c>
      <c r="M61" s="47"/>
      <c r="N61" s="1"/>
    </row>
    <row r="62" spans="3:14" x14ac:dyDescent="0.3">
      <c r="C62" s="54">
        <v>3</v>
      </c>
      <c r="D62" s="51" t="s">
        <v>35</v>
      </c>
      <c r="E62" s="51" t="s">
        <v>34</v>
      </c>
      <c r="F62" s="53" t="s">
        <v>33</v>
      </c>
      <c r="G62" s="53" t="s">
        <v>32</v>
      </c>
      <c r="H62" s="52">
        <v>40662</v>
      </c>
      <c r="I62" s="51">
        <v>10</v>
      </c>
      <c r="J62" s="50">
        <v>110000000</v>
      </c>
      <c r="K62" s="49">
        <v>4.521E-2</v>
      </c>
      <c r="L62" s="48">
        <v>5063666.2018342875</v>
      </c>
      <c r="M62" s="47"/>
      <c r="N62" s="1"/>
    </row>
    <row r="63" spans="3:14" x14ac:dyDescent="0.3">
      <c r="C63" s="54">
        <v>4</v>
      </c>
      <c r="D63" s="51" t="s">
        <v>35</v>
      </c>
      <c r="E63" s="51" t="s">
        <v>34</v>
      </c>
      <c r="F63" s="53" t="s">
        <v>33</v>
      </c>
      <c r="G63" s="53" t="s">
        <v>32</v>
      </c>
      <c r="H63" s="52">
        <v>40662</v>
      </c>
      <c r="I63" s="51">
        <v>30</v>
      </c>
      <c r="J63" s="50">
        <v>210000000</v>
      </c>
      <c r="K63" s="49">
        <v>5.2970000000000003E-2</v>
      </c>
      <c r="L63" s="48">
        <v>11153355.886483427</v>
      </c>
      <c r="M63" s="47"/>
      <c r="N63" s="1"/>
    </row>
    <row r="64" spans="3:14" x14ac:dyDescent="0.3">
      <c r="C64" s="54">
        <v>5</v>
      </c>
      <c r="D64" s="51" t="s">
        <v>35</v>
      </c>
      <c r="E64" s="51" t="s">
        <v>34</v>
      </c>
      <c r="F64" s="53" t="s">
        <v>33</v>
      </c>
      <c r="G64" s="53" t="s">
        <v>32</v>
      </c>
      <c r="H64" s="52">
        <v>42872</v>
      </c>
      <c r="I64" s="51">
        <v>10</v>
      </c>
      <c r="J64" s="50">
        <v>605000000</v>
      </c>
      <c r="K64" s="49">
        <v>2.4879999999999999E-2</v>
      </c>
      <c r="L64" s="48">
        <v>16938132.13383393</v>
      </c>
      <c r="M64" s="47"/>
      <c r="N64" s="4"/>
    </row>
    <row r="65" spans="3:14" x14ac:dyDescent="0.3">
      <c r="C65" s="54">
        <v>6</v>
      </c>
      <c r="D65" s="51" t="s">
        <v>35</v>
      </c>
      <c r="E65" s="51" t="s">
        <v>34</v>
      </c>
      <c r="F65" s="53" t="s">
        <v>33</v>
      </c>
      <c r="G65" s="53" t="s">
        <v>32</v>
      </c>
      <c r="H65" s="52">
        <v>41964</v>
      </c>
      <c r="I65" s="51">
        <v>10</v>
      </c>
      <c r="J65" s="50">
        <v>150000000</v>
      </c>
      <c r="K65" s="49">
        <v>3.2390000000000002E-2</v>
      </c>
      <c r="L65" s="48">
        <v>4955168.9636756377</v>
      </c>
      <c r="M65" s="47"/>
      <c r="N65" s="4"/>
    </row>
    <row r="66" spans="3:14" x14ac:dyDescent="0.3">
      <c r="C66" s="54">
        <v>7</v>
      </c>
      <c r="D66" s="51" t="s">
        <v>35</v>
      </c>
      <c r="E66" s="51" t="s">
        <v>34</v>
      </c>
      <c r="F66" s="53" t="s">
        <v>33</v>
      </c>
      <c r="G66" s="53" t="s">
        <v>32</v>
      </c>
      <c r="H66" s="52">
        <v>41850</v>
      </c>
      <c r="I66" s="51">
        <v>28</v>
      </c>
      <c r="J66" s="50">
        <v>200000000</v>
      </c>
      <c r="K66" s="49">
        <v>3.9579999999999997E-2</v>
      </c>
      <c r="L66" s="48">
        <v>7957618.4733333346</v>
      </c>
      <c r="M66" s="47"/>
      <c r="N66" s="4"/>
    </row>
    <row r="67" spans="3:14" x14ac:dyDescent="0.3">
      <c r="C67" s="54">
        <v>8</v>
      </c>
      <c r="D67" s="51" t="s">
        <v>35</v>
      </c>
      <c r="E67" s="51" t="s">
        <v>34</v>
      </c>
      <c r="F67" s="53" t="s">
        <v>33</v>
      </c>
      <c r="G67" s="53" t="s">
        <v>32</v>
      </c>
      <c r="H67" s="52">
        <v>43566</v>
      </c>
      <c r="I67" s="51">
        <v>30</v>
      </c>
      <c r="J67" s="50">
        <v>145205479.4520548</v>
      </c>
      <c r="K67" s="49">
        <v>3.4970000000000001E-2</v>
      </c>
      <c r="L67" s="48">
        <v>5041432.4678082196</v>
      </c>
      <c r="M67" s="47"/>
      <c r="N67" s="4"/>
    </row>
    <row r="68" spans="3:14" x14ac:dyDescent="0.3">
      <c r="C68" s="54">
        <v>9</v>
      </c>
      <c r="D68" s="51" t="s">
        <v>35</v>
      </c>
      <c r="E68" s="51" t="s">
        <v>34</v>
      </c>
      <c r="F68" s="53" t="s">
        <v>33</v>
      </c>
      <c r="G68" s="53" t="s">
        <v>32</v>
      </c>
      <c r="H68" s="52">
        <v>40518</v>
      </c>
      <c r="I68" s="51">
        <v>20</v>
      </c>
      <c r="J68" s="50">
        <v>65000000</v>
      </c>
      <c r="K68" s="49">
        <v>5.3269999999999998E-2</v>
      </c>
      <c r="L68" s="48">
        <v>3456614.2398630129</v>
      </c>
      <c r="M68" s="47"/>
      <c r="N68" s="4"/>
    </row>
    <row r="69" spans="3:14" x14ac:dyDescent="0.3">
      <c r="C69" s="54">
        <v>10</v>
      </c>
      <c r="D69" s="51" t="s">
        <v>35</v>
      </c>
      <c r="E69" s="51" t="s">
        <v>34</v>
      </c>
      <c r="F69" s="53" t="s">
        <v>33</v>
      </c>
      <c r="G69" s="53" t="s">
        <v>32</v>
      </c>
      <c r="H69" s="52">
        <v>42272</v>
      </c>
      <c r="I69" s="51">
        <v>30</v>
      </c>
      <c r="J69" s="50">
        <v>30000000</v>
      </c>
      <c r="K69" s="49">
        <v>4.199E-2</v>
      </c>
      <c r="L69" s="48">
        <v>1250061.564931507</v>
      </c>
      <c r="M69" s="47"/>
      <c r="N69" s="76"/>
    </row>
    <row r="70" spans="3:14" x14ac:dyDescent="0.3">
      <c r="C70" s="54">
        <v>12</v>
      </c>
      <c r="D70" s="51" t="s">
        <v>35</v>
      </c>
      <c r="E70" s="51" t="s">
        <v>34</v>
      </c>
      <c r="F70" s="53" t="s">
        <v>33</v>
      </c>
      <c r="G70" s="53" t="s">
        <v>32</v>
      </c>
      <c r="H70" s="52">
        <v>38139</v>
      </c>
      <c r="I70" s="51">
        <v>20</v>
      </c>
      <c r="J70" s="50">
        <v>78236285</v>
      </c>
      <c r="K70" s="49">
        <v>4.41E-2</v>
      </c>
      <c r="L70" s="48">
        <v>3450220.1684999997</v>
      </c>
      <c r="M70" s="47"/>
      <c r="N70" s="4"/>
    </row>
    <row r="71" spans="3:14" x14ac:dyDescent="0.3">
      <c r="C71" s="54">
        <v>13</v>
      </c>
      <c r="D71" s="51" t="s">
        <v>35</v>
      </c>
      <c r="E71" s="51" t="s">
        <v>34</v>
      </c>
      <c r="F71" s="53" t="s">
        <v>33</v>
      </c>
      <c r="G71" s="53" t="s">
        <v>32</v>
      </c>
      <c r="H71" s="52">
        <v>38139</v>
      </c>
      <c r="I71" s="51">
        <v>20</v>
      </c>
      <c r="J71" s="50">
        <v>67866202</v>
      </c>
      <c r="K71" s="49">
        <v>4.41E-2</v>
      </c>
      <c r="L71" s="48">
        <v>2992899.5082</v>
      </c>
      <c r="M71" s="47"/>
      <c r="N71" s="1"/>
    </row>
    <row r="72" spans="3:14" x14ac:dyDescent="0.3">
      <c r="C72" s="54">
        <v>14</v>
      </c>
      <c r="D72" s="51" t="s">
        <v>35</v>
      </c>
      <c r="E72" s="51" t="s">
        <v>34</v>
      </c>
      <c r="F72" s="53" t="s">
        <v>33</v>
      </c>
      <c r="G72" s="53" t="s">
        <v>32</v>
      </c>
      <c r="H72" s="52">
        <v>38139</v>
      </c>
      <c r="I72" s="51">
        <v>20</v>
      </c>
      <c r="J72" s="50">
        <v>20000000</v>
      </c>
      <c r="K72" s="49">
        <v>4.41E-2</v>
      </c>
      <c r="L72" s="48">
        <v>882000.00095890427</v>
      </c>
      <c r="M72" s="47"/>
      <c r="N72" s="1"/>
    </row>
    <row r="73" spans="3:14" ht="15.75" thickBot="1" x14ac:dyDescent="0.35">
      <c r="C73" s="88"/>
      <c r="D73" s="87"/>
      <c r="E73" s="85"/>
      <c r="F73" s="85"/>
      <c r="G73" s="85"/>
      <c r="H73" s="90"/>
      <c r="I73" s="85"/>
      <c r="J73" s="84"/>
      <c r="K73" s="91"/>
      <c r="L73" s="70"/>
      <c r="M73" s="47"/>
      <c r="N73" s="1"/>
    </row>
    <row r="74" spans="3:14" ht="16.399999999999999" thickTop="1" thickBot="1" x14ac:dyDescent="0.35">
      <c r="C74" s="44" t="s">
        <v>3</v>
      </c>
      <c r="D74" s="42"/>
      <c r="E74" s="82"/>
      <c r="F74" s="82"/>
      <c r="G74" s="82"/>
      <c r="H74" s="43"/>
      <c r="I74" s="82"/>
      <c r="J74" s="81">
        <f>SUM(J60:J73)</f>
        <v>1871307966.4520547</v>
      </c>
      <c r="K74" s="68">
        <f>+L74/J74</f>
        <v>3.7263900480815376E-2</v>
      </c>
      <c r="L74" s="40">
        <f>SUM(L60:L73)</f>
        <v>69732233.830826372</v>
      </c>
      <c r="M74" s="79"/>
      <c r="N74" s="1"/>
    </row>
    <row r="75" spans="3:14" x14ac:dyDescent="0.3">
      <c r="C75" s="125"/>
      <c r="D75" s="125"/>
      <c r="E75" s="1"/>
      <c r="F75" s="1"/>
      <c r="G75" s="1"/>
      <c r="H75" s="64"/>
      <c r="I75" s="1"/>
      <c r="J75" s="62"/>
      <c r="K75" s="63"/>
      <c r="L75" s="62"/>
      <c r="M75" s="1"/>
      <c r="N75" s="1"/>
    </row>
    <row r="76" spans="3:14" ht="15.75" thickBot="1" x14ac:dyDescent="0.35">
      <c r="C76" s="109"/>
      <c r="D76" s="109"/>
      <c r="E76" s="1"/>
      <c r="F76" s="1"/>
      <c r="G76" s="1"/>
      <c r="H76" s="64"/>
      <c r="I76" s="1"/>
      <c r="J76" s="62"/>
      <c r="K76" s="63"/>
      <c r="L76" s="62"/>
      <c r="M76" s="1"/>
      <c r="N76" s="1"/>
    </row>
    <row r="77" spans="3:14" ht="15.75" thickBot="1" x14ac:dyDescent="0.35">
      <c r="C77" s="109"/>
      <c r="D77" s="109"/>
      <c r="E77" s="1"/>
      <c r="F77" s="66" t="s">
        <v>46</v>
      </c>
      <c r="G77" s="65">
        <v>2020</v>
      </c>
      <c r="H77" s="64"/>
      <c r="I77" s="1"/>
      <c r="J77" s="62"/>
      <c r="K77" s="63"/>
      <c r="L77" s="62"/>
      <c r="M77" s="1"/>
      <c r="N77" s="1"/>
    </row>
    <row r="78" spans="3:14" ht="15.75" thickBot="1" x14ac:dyDescent="0.35">
      <c r="C78" s="124"/>
      <c r="D78" s="124"/>
      <c r="E78" s="1"/>
      <c r="F78" s="1"/>
      <c r="G78" s="1"/>
      <c r="H78" s="64"/>
      <c r="I78" s="1"/>
      <c r="J78" s="62"/>
      <c r="K78" s="63"/>
      <c r="L78" s="62"/>
      <c r="M78" s="1"/>
      <c r="N78" s="1"/>
    </row>
    <row r="79" spans="3:14" ht="37.35" x14ac:dyDescent="0.3">
      <c r="C79" s="61" t="s">
        <v>45</v>
      </c>
      <c r="D79" s="60" t="s">
        <v>44</v>
      </c>
      <c r="E79" s="60" t="s">
        <v>43</v>
      </c>
      <c r="F79" s="58" t="s">
        <v>42</v>
      </c>
      <c r="G79" s="58" t="s">
        <v>41</v>
      </c>
      <c r="H79" s="59" t="s">
        <v>40</v>
      </c>
      <c r="I79" s="58" t="s">
        <v>39</v>
      </c>
      <c r="J79" s="56" t="s">
        <v>38</v>
      </c>
      <c r="K79" s="57" t="s">
        <v>37</v>
      </c>
      <c r="L79" s="56" t="s">
        <v>59</v>
      </c>
      <c r="M79" s="55" t="s">
        <v>36</v>
      </c>
      <c r="N79" s="1"/>
    </row>
    <row r="80" spans="3:14" x14ac:dyDescent="0.3">
      <c r="C80" s="54">
        <v>1</v>
      </c>
      <c r="D80" s="51" t="s">
        <v>35</v>
      </c>
      <c r="E80" s="51" t="s">
        <v>34</v>
      </c>
      <c r="F80" s="53" t="s">
        <v>33</v>
      </c>
      <c r="G80" s="53" t="s">
        <v>32</v>
      </c>
      <c r="H80" s="52">
        <v>40380</v>
      </c>
      <c r="I80" s="51">
        <v>10</v>
      </c>
      <c r="J80" s="50">
        <v>22076502.732240438</v>
      </c>
      <c r="K80" s="49">
        <v>4.8899999999999999E-2</v>
      </c>
      <c r="L80" s="48">
        <v>1026098.36</v>
      </c>
      <c r="M80" s="47"/>
      <c r="N80" s="1"/>
    </row>
    <row r="81" spans="3:14" x14ac:dyDescent="0.3">
      <c r="C81" s="54">
        <v>2</v>
      </c>
      <c r="D81" s="51" t="s">
        <v>35</v>
      </c>
      <c r="E81" s="51" t="s">
        <v>34</v>
      </c>
      <c r="F81" s="53" t="s">
        <v>33</v>
      </c>
      <c r="G81" s="53" t="s">
        <v>32</v>
      </c>
      <c r="H81" s="52">
        <v>41095</v>
      </c>
      <c r="I81" s="51">
        <v>10</v>
      </c>
      <c r="J81" s="50">
        <v>150000000</v>
      </c>
      <c r="K81" s="49">
        <v>3.0329999999999999E-2</v>
      </c>
      <c r="L81" s="48">
        <f>4549500.00260274+85565</f>
        <v>4635065.0026027402</v>
      </c>
      <c r="M81" s="47"/>
      <c r="N81" s="1"/>
    </row>
    <row r="82" spans="3:14" x14ac:dyDescent="0.3">
      <c r="C82" s="54">
        <v>3</v>
      </c>
      <c r="D82" s="51" t="s">
        <v>35</v>
      </c>
      <c r="E82" s="51" t="s">
        <v>34</v>
      </c>
      <c r="F82" s="53" t="s">
        <v>33</v>
      </c>
      <c r="G82" s="53" t="s">
        <v>32</v>
      </c>
      <c r="H82" s="52">
        <v>40662</v>
      </c>
      <c r="I82" s="51">
        <v>10</v>
      </c>
      <c r="J82" s="50">
        <v>110000000</v>
      </c>
      <c r="K82" s="49">
        <v>4.521E-2</v>
      </c>
      <c r="L82" s="48">
        <v>5067840.16</v>
      </c>
      <c r="M82" s="47"/>
      <c r="N82" s="1"/>
    </row>
    <row r="83" spans="3:14" x14ac:dyDescent="0.3">
      <c r="C83" s="54">
        <v>4</v>
      </c>
      <c r="D83" s="51" t="s">
        <v>35</v>
      </c>
      <c r="E83" s="51" t="s">
        <v>34</v>
      </c>
      <c r="F83" s="53" t="s">
        <v>33</v>
      </c>
      <c r="G83" s="53" t="s">
        <v>32</v>
      </c>
      <c r="H83" s="52">
        <v>40662</v>
      </c>
      <c r="I83" s="51">
        <v>30</v>
      </c>
      <c r="J83" s="50">
        <v>210000000</v>
      </c>
      <c r="K83" s="49">
        <v>5.2970000000000003E-2</v>
      </c>
      <c r="L83" s="48">
        <v>11154938.330000002</v>
      </c>
      <c r="M83" s="47"/>
      <c r="N83" s="1"/>
    </row>
    <row r="84" spans="3:14" x14ac:dyDescent="0.3">
      <c r="C84" s="54">
        <v>5</v>
      </c>
      <c r="D84" s="51" t="s">
        <v>35</v>
      </c>
      <c r="E84" s="51" t="s">
        <v>34</v>
      </c>
      <c r="F84" s="53" t="s">
        <v>33</v>
      </c>
      <c r="G84" s="53" t="s">
        <v>32</v>
      </c>
      <c r="H84" s="52">
        <v>42872</v>
      </c>
      <c r="I84" s="51">
        <v>10</v>
      </c>
      <c r="J84" s="50">
        <v>605000000</v>
      </c>
      <c r="K84" s="49">
        <v>2.4879999999999999E-2</v>
      </c>
      <c r="L84" s="48">
        <v>16992504.540000003</v>
      </c>
      <c r="M84" s="47"/>
      <c r="N84" s="4"/>
    </row>
    <row r="85" spans="3:14" x14ac:dyDescent="0.3">
      <c r="C85" s="54">
        <v>6</v>
      </c>
      <c r="D85" s="51" t="s">
        <v>35</v>
      </c>
      <c r="E85" s="51" t="s">
        <v>34</v>
      </c>
      <c r="F85" s="53" t="s">
        <v>33</v>
      </c>
      <c r="G85" s="53" t="s">
        <v>32</v>
      </c>
      <c r="H85" s="52">
        <v>41964</v>
      </c>
      <c r="I85" s="51">
        <v>10</v>
      </c>
      <c r="J85" s="50">
        <v>150000000</v>
      </c>
      <c r="K85" s="49">
        <v>3.2390000000000002E-2</v>
      </c>
      <c r="L85" s="48">
        <v>4958403.28</v>
      </c>
      <c r="M85" s="47"/>
      <c r="N85" s="4"/>
    </row>
    <row r="86" spans="3:14" x14ac:dyDescent="0.3">
      <c r="C86" s="54">
        <v>7</v>
      </c>
      <c r="D86" s="51" t="s">
        <v>35</v>
      </c>
      <c r="E86" s="51" t="s">
        <v>34</v>
      </c>
      <c r="F86" s="53" t="s">
        <v>33</v>
      </c>
      <c r="G86" s="53" t="s">
        <v>32</v>
      </c>
      <c r="H86" s="52">
        <v>41850</v>
      </c>
      <c r="I86" s="51">
        <v>28</v>
      </c>
      <c r="J86" s="50">
        <v>200000000</v>
      </c>
      <c r="K86" s="49">
        <v>3.9579999999999997E-2</v>
      </c>
      <c r="L86" s="48">
        <v>7959308.4100000001</v>
      </c>
      <c r="M86" s="47"/>
      <c r="N86" s="4"/>
    </row>
    <row r="87" spans="3:14" x14ac:dyDescent="0.3">
      <c r="C87" s="54">
        <v>8</v>
      </c>
      <c r="D87" s="51" t="s">
        <v>35</v>
      </c>
      <c r="E87" s="51" t="s">
        <v>34</v>
      </c>
      <c r="F87" s="53" t="s">
        <v>33</v>
      </c>
      <c r="G87" s="53" t="s">
        <v>32</v>
      </c>
      <c r="H87" s="52">
        <v>43566</v>
      </c>
      <c r="I87" s="51">
        <v>30</v>
      </c>
      <c r="J87" s="50">
        <v>200000000</v>
      </c>
      <c r="K87" s="49">
        <v>3.4970000000000001E-2</v>
      </c>
      <c r="L87" s="48">
        <v>6944567.9399999995</v>
      </c>
      <c r="M87" s="47"/>
      <c r="N87" s="4"/>
    </row>
    <row r="88" spans="3:14" x14ac:dyDescent="0.3">
      <c r="C88" s="54">
        <v>9</v>
      </c>
      <c r="D88" s="51" t="s">
        <v>35</v>
      </c>
      <c r="E88" s="51" t="s">
        <v>34</v>
      </c>
      <c r="F88" s="53" t="s">
        <v>33</v>
      </c>
      <c r="G88" s="53" t="s">
        <v>32</v>
      </c>
      <c r="H88" s="52">
        <v>40518</v>
      </c>
      <c r="I88" s="51">
        <v>20</v>
      </c>
      <c r="J88" s="50">
        <v>65000000</v>
      </c>
      <c r="K88" s="49">
        <v>5.3269999999999998E-2</v>
      </c>
      <c r="L88" s="48">
        <f>3421600+24999</f>
        <v>3446599</v>
      </c>
      <c r="M88" s="47"/>
      <c r="N88" s="4"/>
    </row>
    <row r="89" spans="3:14" x14ac:dyDescent="0.3">
      <c r="C89" s="54">
        <v>10</v>
      </c>
      <c r="D89" s="51" t="s">
        <v>35</v>
      </c>
      <c r="E89" s="51" t="s">
        <v>34</v>
      </c>
      <c r="F89" s="53" t="s">
        <v>33</v>
      </c>
      <c r="G89" s="53" t="s">
        <v>32</v>
      </c>
      <c r="H89" s="52">
        <v>42272</v>
      </c>
      <c r="I89" s="51">
        <v>30</v>
      </c>
      <c r="J89" s="50">
        <v>30000000</v>
      </c>
      <c r="K89" s="49">
        <v>4.199E-2</v>
      </c>
      <c r="L89" s="48">
        <f>1236300+13097</f>
        <v>1249397</v>
      </c>
      <c r="M89" s="47"/>
      <c r="N89" s="76"/>
    </row>
    <row r="90" spans="3:14" x14ac:dyDescent="0.3">
      <c r="C90" s="54">
        <v>12</v>
      </c>
      <c r="D90" s="51" t="s">
        <v>35</v>
      </c>
      <c r="E90" s="51" t="s">
        <v>34</v>
      </c>
      <c r="F90" s="53" t="s">
        <v>33</v>
      </c>
      <c r="G90" s="53" t="s">
        <v>32</v>
      </c>
      <c r="H90" s="52">
        <v>38139</v>
      </c>
      <c r="I90" s="51">
        <v>20</v>
      </c>
      <c r="J90" s="50">
        <v>78236285</v>
      </c>
      <c r="K90" s="49">
        <v>4.41E-2</v>
      </c>
      <c r="L90" s="48">
        <v>3450220</v>
      </c>
      <c r="M90" s="47"/>
      <c r="N90" s="4"/>
    </row>
    <row r="91" spans="3:14" x14ac:dyDescent="0.3">
      <c r="C91" s="54">
        <v>13</v>
      </c>
      <c r="D91" s="51" t="s">
        <v>35</v>
      </c>
      <c r="E91" s="51" t="s">
        <v>34</v>
      </c>
      <c r="F91" s="53" t="s">
        <v>33</v>
      </c>
      <c r="G91" s="53" t="s">
        <v>32</v>
      </c>
      <c r="H91" s="52">
        <v>38139</v>
      </c>
      <c r="I91" s="51">
        <v>20</v>
      </c>
      <c r="J91" s="50">
        <v>67866202</v>
      </c>
      <c r="K91" s="49">
        <v>4.41E-2</v>
      </c>
      <c r="L91" s="48">
        <v>2992899.5</v>
      </c>
      <c r="M91" s="47"/>
      <c r="N91" s="1"/>
    </row>
    <row r="92" spans="3:14" x14ac:dyDescent="0.3">
      <c r="C92" s="54">
        <v>14</v>
      </c>
      <c r="D92" s="51" t="s">
        <v>35</v>
      </c>
      <c r="E92" s="51" t="s">
        <v>34</v>
      </c>
      <c r="F92" s="53" t="s">
        <v>33</v>
      </c>
      <c r="G92" s="53" t="s">
        <v>32</v>
      </c>
      <c r="H92" s="52">
        <v>38139</v>
      </c>
      <c r="I92" s="51">
        <v>20</v>
      </c>
      <c r="J92" s="50">
        <v>20000000</v>
      </c>
      <c r="K92" s="49">
        <v>4.41E-2</v>
      </c>
      <c r="L92" s="48">
        <v>882000</v>
      </c>
      <c r="M92" s="47"/>
      <c r="N92" s="1"/>
    </row>
    <row r="93" spans="3:14" ht="15.75" thickBot="1" x14ac:dyDescent="0.35">
      <c r="C93" s="88"/>
      <c r="D93" s="87"/>
      <c r="E93" s="85"/>
      <c r="F93" s="85"/>
      <c r="G93" s="85"/>
      <c r="H93" s="90"/>
      <c r="I93" s="85"/>
      <c r="J93" s="84"/>
      <c r="K93" s="83"/>
      <c r="L93" s="70"/>
      <c r="M93" s="47"/>
      <c r="N93" s="1"/>
    </row>
    <row r="94" spans="3:14" ht="16.399999999999999" thickTop="1" thickBot="1" x14ac:dyDescent="0.35">
      <c r="C94" s="44" t="s">
        <v>3</v>
      </c>
      <c r="D94" s="42"/>
      <c r="E94" s="82"/>
      <c r="F94" s="82"/>
      <c r="G94" s="82"/>
      <c r="H94" s="43"/>
      <c r="I94" s="82"/>
      <c r="J94" s="81">
        <f>SUM(J80:J93)</f>
        <v>1908178989.7322404</v>
      </c>
      <c r="K94" s="80">
        <f>+L94/J94</f>
        <v>3.7082392114867538E-2</v>
      </c>
      <c r="L94" s="40">
        <f>SUM(L80:L93)</f>
        <v>70759841.522602737</v>
      </c>
      <c r="M94" s="79"/>
      <c r="N94" s="1"/>
    </row>
    <row r="95" spans="3:14" x14ac:dyDescent="0.3">
      <c r="C95" s="125"/>
      <c r="D95" s="125"/>
      <c r="E95" s="1"/>
      <c r="F95" s="1"/>
      <c r="G95" s="1"/>
      <c r="H95" s="64"/>
      <c r="I95" s="1"/>
      <c r="J95" s="62"/>
      <c r="K95" s="63"/>
      <c r="L95" s="62"/>
      <c r="M95" s="1"/>
      <c r="N95" s="1"/>
    </row>
    <row r="96" spans="3:14" ht="15.75" thickBot="1" x14ac:dyDescent="0.35">
      <c r="C96" s="109"/>
      <c r="D96" s="109"/>
      <c r="E96" s="1"/>
      <c r="F96" s="1"/>
      <c r="G96" s="1"/>
      <c r="H96" s="64"/>
      <c r="I96" s="1"/>
      <c r="J96" s="62"/>
      <c r="K96" s="63"/>
      <c r="L96" s="62"/>
      <c r="M96" s="1"/>
      <c r="N96" s="1"/>
    </row>
    <row r="97" spans="3:14" ht="15.75" thickBot="1" x14ac:dyDescent="0.35">
      <c r="C97" s="109"/>
      <c r="D97" s="109"/>
      <c r="E97" s="1"/>
      <c r="F97" s="66" t="s">
        <v>46</v>
      </c>
      <c r="G97" s="65">
        <v>2021</v>
      </c>
      <c r="H97" s="64"/>
      <c r="I97" s="1"/>
      <c r="J97" s="62"/>
      <c r="K97" s="63"/>
      <c r="L97" s="62"/>
      <c r="M97" s="1"/>
      <c r="N97" s="1"/>
    </row>
    <row r="98" spans="3:14" ht="15.75" thickBot="1" x14ac:dyDescent="0.35">
      <c r="C98" s="124"/>
      <c r="D98" s="124"/>
      <c r="E98" s="1"/>
      <c r="F98" s="1"/>
      <c r="G98" s="1"/>
      <c r="H98" s="64"/>
      <c r="I98" s="1"/>
      <c r="J98" s="62"/>
      <c r="K98" s="63"/>
      <c r="L98" s="62"/>
      <c r="M98" s="1"/>
      <c r="N98" s="1"/>
    </row>
    <row r="99" spans="3:14" ht="37.35" x14ac:dyDescent="0.3">
      <c r="C99" s="61" t="s">
        <v>45</v>
      </c>
      <c r="D99" s="60" t="s">
        <v>44</v>
      </c>
      <c r="E99" s="60" t="s">
        <v>43</v>
      </c>
      <c r="F99" s="58" t="s">
        <v>42</v>
      </c>
      <c r="G99" s="58" t="s">
        <v>41</v>
      </c>
      <c r="H99" s="59" t="s">
        <v>40</v>
      </c>
      <c r="I99" s="58" t="s">
        <v>39</v>
      </c>
      <c r="J99" s="56" t="s">
        <v>38</v>
      </c>
      <c r="K99" s="57" t="s">
        <v>37</v>
      </c>
      <c r="L99" s="56" t="s">
        <v>59</v>
      </c>
      <c r="M99" s="55" t="s">
        <v>36</v>
      </c>
      <c r="N99" s="1"/>
    </row>
    <row r="100" spans="3:14" x14ac:dyDescent="0.3">
      <c r="C100" s="54">
        <v>1</v>
      </c>
      <c r="D100" s="51" t="s">
        <v>35</v>
      </c>
      <c r="E100" s="51" t="s">
        <v>34</v>
      </c>
      <c r="F100" s="53" t="s">
        <v>33</v>
      </c>
      <c r="G100" s="53" t="s">
        <v>32</v>
      </c>
      <c r="H100" s="52">
        <v>41095</v>
      </c>
      <c r="I100" s="51">
        <v>10</v>
      </c>
      <c r="J100" s="50">
        <v>150000000</v>
      </c>
      <c r="K100" s="49">
        <v>3.0329999999999999E-2</v>
      </c>
      <c r="L100" s="48">
        <f>4549500.00260274+85565</f>
        <v>4635065.0026027402</v>
      </c>
      <c r="M100" s="47"/>
      <c r="N100" s="1"/>
    </row>
    <row r="101" spans="3:14" x14ac:dyDescent="0.3">
      <c r="C101" s="54">
        <v>2</v>
      </c>
      <c r="D101" s="51" t="s">
        <v>35</v>
      </c>
      <c r="E101" s="51" t="s">
        <v>34</v>
      </c>
      <c r="F101" s="53" t="s">
        <v>33</v>
      </c>
      <c r="G101" s="53" t="s">
        <v>32</v>
      </c>
      <c r="H101" s="52">
        <v>40662</v>
      </c>
      <c r="I101" s="51">
        <v>10</v>
      </c>
      <c r="J101" s="50">
        <v>35561643.83561644</v>
      </c>
      <c r="K101" s="49">
        <v>4.521E-2</v>
      </c>
      <c r="L101" s="48">
        <v>1638813.14</v>
      </c>
      <c r="M101" s="47"/>
      <c r="N101" s="4"/>
    </row>
    <row r="102" spans="3:14" x14ac:dyDescent="0.3">
      <c r="C102" s="54">
        <v>3</v>
      </c>
      <c r="D102" s="51" t="s">
        <v>35</v>
      </c>
      <c r="E102" s="51" t="s">
        <v>34</v>
      </c>
      <c r="F102" s="53" t="s">
        <v>33</v>
      </c>
      <c r="G102" s="53" t="s">
        <v>32</v>
      </c>
      <c r="H102" s="52">
        <v>40662</v>
      </c>
      <c r="I102" s="51">
        <v>30</v>
      </c>
      <c r="J102" s="50">
        <v>210000000</v>
      </c>
      <c r="K102" s="49">
        <v>5.2970000000000003E-2</v>
      </c>
      <c r="L102" s="48">
        <v>11156607.069999998</v>
      </c>
      <c r="M102" s="47"/>
      <c r="N102" s="4"/>
    </row>
    <row r="103" spans="3:14" x14ac:dyDescent="0.3">
      <c r="C103" s="54">
        <v>4</v>
      </c>
      <c r="D103" s="51" t="s">
        <v>35</v>
      </c>
      <c r="E103" s="51" t="s">
        <v>34</v>
      </c>
      <c r="F103" s="53" t="s">
        <v>33</v>
      </c>
      <c r="G103" s="53" t="s">
        <v>32</v>
      </c>
      <c r="H103" s="52">
        <v>42872</v>
      </c>
      <c r="I103" s="51">
        <v>10</v>
      </c>
      <c r="J103" s="50">
        <v>605000000</v>
      </c>
      <c r="K103" s="49">
        <v>2.4879999999999999E-2</v>
      </c>
      <c r="L103" s="48">
        <v>17048445.694914769</v>
      </c>
      <c r="M103" s="47"/>
      <c r="N103" s="4"/>
    </row>
    <row r="104" spans="3:14" x14ac:dyDescent="0.3">
      <c r="C104" s="54">
        <v>5</v>
      </c>
      <c r="D104" s="51" t="s">
        <v>35</v>
      </c>
      <c r="E104" s="51" t="s">
        <v>34</v>
      </c>
      <c r="F104" s="53" t="s">
        <v>33</v>
      </c>
      <c r="G104" s="53" t="s">
        <v>32</v>
      </c>
      <c r="H104" s="52">
        <v>41964</v>
      </c>
      <c r="I104" s="51">
        <v>10</v>
      </c>
      <c r="J104" s="50">
        <v>150000000</v>
      </c>
      <c r="K104" s="49">
        <v>3.2390000000000002E-2</v>
      </c>
      <c r="L104" s="48">
        <v>4961743.9554565977</v>
      </c>
      <c r="M104" s="47"/>
      <c r="N104" s="4"/>
    </row>
    <row r="105" spans="3:14" x14ac:dyDescent="0.3">
      <c r="C105" s="54">
        <v>6</v>
      </c>
      <c r="D105" s="51" t="s">
        <v>35</v>
      </c>
      <c r="E105" s="51" t="s">
        <v>34</v>
      </c>
      <c r="F105" s="53" t="s">
        <v>33</v>
      </c>
      <c r="G105" s="53" t="s">
        <v>32</v>
      </c>
      <c r="H105" s="52">
        <v>41850</v>
      </c>
      <c r="I105" s="51">
        <v>28</v>
      </c>
      <c r="J105" s="50">
        <v>200000000</v>
      </c>
      <c r="K105" s="49">
        <v>3.9579999999999997E-2</v>
      </c>
      <c r="L105" s="48">
        <v>7961062.6651229784</v>
      </c>
      <c r="M105" s="47"/>
      <c r="N105" s="4"/>
    </row>
    <row r="106" spans="3:14" x14ac:dyDescent="0.3">
      <c r="C106" s="54">
        <v>7</v>
      </c>
      <c r="D106" s="51" t="s">
        <v>35</v>
      </c>
      <c r="E106" s="51" t="s">
        <v>34</v>
      </c>
      <c r="F106" s="53" t="s">
        <v>33</v>
      </c>
      <c r="G106" s="53" t="s">
        <v>32</v>
      </c>
      <c r="H106" s="52">
        <v>43566</v>
      </c>
      <c r="I106" s="51">
        <v>30</v>
      </c>
      <c r="J106" s="50">
        <v>200000000</v>
      </c>
      <c r="K106" s="49">
        <v>3.4970000000000001E-2</v>
      </c>
      <c r="L106" s="48">
        <v>6945566.9415645292</v>
      </c>
      <c r="M106" s="47"/>
      <c r="N106" s="4"/>
    </row>
    <row r="107" spans="3:14" x14ac:dyDescent="0.3">
      <c r="C107" s="54">
        <v>8</v>
      </c>
      <c r="D107" s="51" t="s">
        <v>35</v>
      </c>
      <c r="E107" s="51" t="s">
        <v>34</v>
      </c>
      <c r="F107" s="53" t="s">
        <v>33</v>
      </c>
      <c r="G107" s="53" t="s">
        <v>32</v>
      </c>
      <c r="H107" s="52">
        <v>40518</v>
      </c>
      <c r="I107" s="51">
        <v>20</v>
      </c>
      <c r="J107" s="50">
        <v>65000000</v>
      </c>
      <c r="K107" s="49">
        <v>5.3269999999999998E-2</v>
      </c>
      <c r="L107" s="48">
        <v>3446598.9009999996</v>
      </c>
      <c r="M107" s="47"/>
      <c r="N107" s="4"/>
    </row>
    <row r="108" spans="3:14" x14ac:dyDescent="0.3">
      <c r="C108" s="54">
        <v>9</v>
      </c>
      <c r="D108" s="51" t="s">
        <v>35</v>
      </c>
      <c r="E108" s="51" t="s">
        <v>34</v>
      </c>
      <c r="F108" s="53" t="s">
        <v>33</v>
      </c>
      <c r="G108" s="53" t="s">
        <v>32</v>
      </c>
      <c r="H108" s="52">
        <v>42272</v>
      </c>
      <c r="I108" s="51">
        <v>30</v>
      </c>
      <c r="J108" s="50">
        <v>30000000</v>
      </c>
      <c r="K108" s="49">
        <v>4.199E-2</v>
      </c>
      <c r="L108" s="48">
        <v>1249394.1070000001</v>
      </c>
      <c r="M108" s="47"/>
      <c r="N108" s="76"/>
    </row>
    <row r="109" spans="3:14" x14ac:dyDescent="0.3">
      <c r="C109" s="54">
        <v>10</v>
      </c>
      <c r="D109" s="51" t="s">
        <v>35</v>
      </c>
      <c r="E109" s="51" t="s">
        <v>34</v>
      </c>
      <c r="F109" s="53" t="s">
        <v>33</v>
      </c>
      <c r="G109" s="53" t="s">
        <v>32</v>
      </c>
      <c r="H109" s="52">
        <v>44238</v>
      </c>
      <c r="I109" s="51">
        <v>10</v>
      </c>
      <c r="J109" s="50">
        <v>177534246.57534248</v>
      </c>
      <c r="K109" s="49">
        <v>1.8149999999999999E-2</v>
      </c>
      <c r="L109" s="48">
        <v>3204240</v>
      </c>
      <c r="M109" s="47"/>
      <c r="N109" s="76"/>
    </row>
    <row r="110" spans="3:14" x14ac:dyDescent="0.3">
      <c r="C110" s="54">
        <v>11</v>
      </c>
      <c r="D110" s="51" t="s">
        <v>35</v>
      </c>
      <c r="E110" s="51" t="s">
        <v>34</v>
      </c>
      <c r="F110" s="53" t="s">
        <v>33</v>
      </c>
      <c r="G110" s="53" t="s">
        <v>32</v>
      </c>
      <c r="H110" s="52">
        <v>38139</v>
      </c>
      <c r="I110" s="51">
        <v>20</v>
      </c>
      <c r="J110" s="50">
        <v>78236285</v>
      </c>
      <c r="K110" s="49">
        <v>4.41E-2</v>
      </c>
      <c r="L110" s="48">
        <v>3450220.1684999997</v>
      </c>
      <c r="M110" s="47"/>
      <c r="N110" s="4"/>
    </row>
    <row r="111" spans="3:14" x14ac:dyDescent="0.3">
      <c r="C111" s="54">
        <v>12</v>
      </c>
      <c r="D111" s="51" t="s">
        <v>35</v>
      </c>
      <c r="E111" s="51" t="s">
        <v>34</v>
      </c>
      <c r="F111" s="53" t="s">
        <v>33</v>
      </c>
      <c r="G111" s="53" t="s">
        <v>32</v>
      </c>
      <c r="H111" s="52">
        <v>38139</v>
      </c>
      <c r="I111" s="51">
        <v>20</v>
      </c>
      <c r="J111" s="50">
        <v>67866202</v>
      </c>
      <c r="K111" s="49">
        <v>4.41E-2</v>
      </c>
      <c r="L111" s="48">
        <v>2992899.5082</v>
      </c>
      <c r="M111" s="47"/>
      <c r="N111" s="1"/>
    </row>
    <row r="112" spans="3:14" ht="15.75" thickBot="1" x14ac:dyDescent="0.35">
      <c r="C112" s="54">
        <v>13</v>
      </c>
      <c r="D112" s="51" t="s">
        <v>35</v>
      </c>
      <c r="E112" s="51" t="s">
        <v>34</v>
      </c>
      <c r="F112" s="53" t="s">
        <v>33</v>
      </c>
      <c r="G112" s="53" t="s">
        <v>32</v>
      </c>
      <c r="H112" s="52">
        <v>38139</v>
      </c>
      <c r="I112" s="51">
        <v>20</v>
      </c>
      <c r="J112" s="50">
        <v>20000000</v>
      </c>
      <c r="K112" s="49">
        <v>4.41E-2</v>
      </c>
      <c r="L112" s="48">
        <v>882000.00000000012</v>
      </c>
      <c r="M112" s="47"/>
      <c r="N112" s="1"/>
    </row>
    <row r="113" spans="3:14" ht="16.399999999999999" thickTop="1" thickBot="1" x14ac:dyDescent="0.35">
      <c r="C113" s="44" t="s">
        <v>3</v>
      </c>
      <c r="D113" s="42"/>
      <c r="E113" s="82"/>
      <c r="F113" s="82"/>
      <c r="G113" s="82"/>
      <c r="H113" s="43"/>
      <c r="I113" s="82"/>
      <c r="J113" s="81">
        <f>SUM(J100:J112)</f>
        <v>1989198377.410959</v>
      </c>
      <c r="K113" s="80">
        <f>+L113/J113</f>
        <v>3.4975223157437875E-2</v>
      </c>
      <c r="L113" s="40">
        <f>SUM(L100:L112)</f>
        <v>69572657.154361621</v>
      </c>
      <c r="M113" s="79"/>
      <c r="N113" s="1"/>
    </row>
    <row r="114" spans="3:14" x14ac:dyDescent="0.3">
      <c r="C114" s="125"/>
      <c r="D114" s="125"/>
      <c r="E114" s="1"/>
      <c r="F114" s="1"/>
      <c r="G114" s="1"/>
      <c r="H114" s="64"/>
      <c r="I114" s="1"/>
      <c r="J114" s="62"/>
      <c r="K114" s="63"/>
      <c r="L114" s="62"/>
      <c r="M114" s="1"/>
      <c r="N114" s="1"/>
    </row>
    <row r="115" spans="3:14" ht="15.75" thickBot="1" x14ac:dyDescent="0.35">
      <c r="C115" s="109"/>
      <c r="D115" s="109"/>
      <c r="E115" s="1"/>
      <c r="F115" s="1"/>
      <c r="G115" s="1"/>
      <c r="H115" s="64"/>
      <c r="I115" s="1"/>
      <c r="J115" s="62"/>
      <c r="K115" s="63"/>
      <c r="L115" s="62"/>
      <c r="M115" s="1"/>
      <c r="N115" s="1"/>
    </row>
    <row r="116" spans="3:14" ht="15.75" thickBot="1" x14ac:dyDescent="0.35">
      <c r="C116" s="109"/>
      <c r="D116" s="109"/>
      <c r="E116" s="1"/>
      <c r="F116" s="66" t="s">
        <v>46</v>
      </c>
      <c r="G116" s="65">
        <v>2022</v>
      </c>
      <c r="H116" s="64"/>
      <c r="I116" s="1"/>
      <c r="J116" s="62"/>
      <c r="K116" s="63"/>
      <c r="L116" s="62"/>
      <c r="M116" s="1"/>
      <c r="N116" s="1"/>
    </row>
    <row r="117" spans="3:14" ht="15.75" thickBot="1" x14ac:dyDescent="0.35">
      <c r="C117" s="124"/>
      <c r="D117" s="124"/>
      <c r="E117" s="1"/>
      <c r="F117" s="1"/>
      <c r="G117" s="1"/>
      <c r="H117" s="64"/>
      <c r="I117" s="1"/>
      <c r="J117" s="62"/>
      <c r="K117" s="63"/>
      <c r="L117" s="62"/>
      <c r="M117" s="1"/>
      <c r="N117" s="1"/>
    </row>
    <row r="118" spans="3:14" ht="37.35" x14ac:dyDescent="0.3">
      <c r="C118" s="61" t="s">
        <v>45</v>
      </c>
      <c r="D118" s="60" t="s">
        <v>44</v>
      </c>
      <c r="E118" s="60" t="s">
        <v>43</v>
      </c>
      <c r="F118" s="58" t="s">
        <v>42</v>
      </c>
      <c r="G118" s="58" t="s">
        <v>41</v>
      </c>
      <c r="H118" s="59" t="s">
        <v>40</v>
      </c>
      <c r="I118" s="58" t="s">
        <v>39</v>
      </c>
      <c r="J118" s="56" t="s">
        <v>38</v>
      </c>
      <c r="K118" s="57" t="s">
        <v>37</v>
      </c>
      <c r="L118" s="56" t="s">
        <v>59</v>
      </c>
      <c r="M118" s="55" t="s">
        <v>36</v>
      </c>
      <c r="N118" s="1"/>
    </row>
    <row r="119" spans="3:14" x14ac:dyDescent="0.3">
      <c r="C119" s="54">
        <v>1</v>
      </c>
      <c r="D119" s="51" t="s">
        <v>35</v>
      </c>
      <c r="E119" s="51" t="s">
        <v>34</v>
      </c>
      <c r="F119" s="53" t="s">
        <v>33</v>
      </c>
      <c r="G119" s="53" t="s">
        <v>32</v>
      </c>
      <c r="H119" s="52">
        <v>41095</v>
      </c>
      <c r="I119" s="51">
        <v>10</v>
      </c>
      <c r="J119" s="50">
        <v>76027397.260273978</v>
      </c>
      <c r="K119" s="49">
        <v>3.0329999999999999E-2</v>
      </c>
      <c r="L119" s="48">
        <v>2602141</v>
      </c>
      <c r="M119" s="47"/>
      <c r="N119" s="1"/>
    </row>
    <row r="120" spans="3:14" x14ac:dyDescent="0.3">
      <c r="C120" s="54">
        <v>2</v>
      </c>
      <c r="D120" s="51" t="s">
        <v>35</v>
      </c>
      <c r="E120" s="51" t="s">
        <v>34</v>
      </c>
      <c r="F120" s="53" t="s">
        <v>33</v>
      </c>
      <c r="G120" s="53" t="s">
        <v>32</v>
      </c>
      <c r="H120" s="52">
        <v>40662</v>
      </c>
      <c r="I120" s="51">
        <v>30</v>
      </c>
      <c r="J120" s="50">
        <v>210000000</v>
      </c>
      <c r="K120" s="49">
        <v>5.2970000000000003E-2</v>
      </c>
      <c r="L120" s="48">
        <v>11158365.004127739</v>
      </c>
      <c r="M120" s="47"/>
      <c r="N120" s="1"/>
    </row>
    <row r="121" spans="3:14" x14ac:dyDescent="0.3">
      <c r="C121" s="54">
        <v>3</v>
      </c>
      <c r="D121" s="51" t="s">
        <v>35</v>
      </c>
      <c r="E121" s="51" t="s">
        <v>34</v>
      </c>
      <c r="F121" s="53" t="s">
        <v>33</v>
      </c>
      <c r="G121" s="53" t="s">
        <v>32</v>
      </c>
      <c r="H121" s="52">
        <v>42872</v>
      </c>
      <c r="I121" s="51">
        <v>10</v>
      </c>
      <c r="J121" s="50">
        <v>605000000</v>
      </c>
      <c r="K121" s="49">
        <v>2.4879999999999999E-2</v>
      </c>
      <c r="L121" s="48">
        <v>17105999.849077404</v>
      </c>
      <c r="M121" s="47"/>
      <c r="N121" s="4"/>
    </row>
    <row r="122" spans="3:14" x14ac:dyDescent="0.3">
      <c r="C122" s="54">
        <v>4</v>
      </c>
      <c r="D122" s="51" t="s">
        <v>35</v>
      </c>
      <c r="E122" s="51" t="s">
        <v>34</v>
      </c>
      <c r="F122" s="53" t="s">
        <v>33</v>
      </c>
      <c r="G122" s="53" t="s">
        <v>32</v>
      </c>
      <c r="H122" s="52">
        <v>41964</v>
      </c>
      <c r="I122" s="51">
        <v>10</v>
      </c>
      <c r="J122" s="50">
        <v>150000000</v>
      </c>
      <c r="K122" s="49">
        <v>3.2390000000000002E-2</v>
      </c>
      <c r="L122" s="48">
        <v>4965196.3622491341</v>
      </c>
      <c r="M122" s="47"/>
      <c r="N122" s="4"/>
    </row>
    <row r="123" spans="3:14" x14ac:dyDescent="0.3">
      <c r="C123" s="54">
        <v>5</v>
      </c>
      <c r="D123" s="51" t="s">
        <v>35</v>
      </c>
      <c r="E123" s="51" t="s">
        <v>34</v>
      </c>
      <c r="F123" s="53" t="s">
        <v>33</v>
      </c>
      <c r="G123" s="53" t="s">
        <v>32</v>
      </c>
      <c r="H123" s="52">
        <v>41850</v>
      </c>
      <c r="I123" s="51">
        <v>28</v>
      </c>
      <c r="J123" s="50">
        <v>200000000</v>
      </c>
      <c r="K123" s="49">
        <v>3.9579999999999997E-2</v>
      </c>
      <c r="L123" s="48">
        <v>7962888.0506034615</v>
      </c>
      <c r="M123" s="47"/>
      <c r="N123" s="4"/>
    </row>
    <row r="124" spans="3:14" x14ac:dyDescent="0.3">
      <c r="C124" s="54">
        <v>6</v>
      </c>
      <c r="D124" s="51" t="s">
        <v>35</v>
      </c>
      <c r="E124" s="51" t="s">
        <v>34</v>
      </c>
      <c r="F124" s="53" t="s">
        <v>33</v>
      </c>
      <c r="G124" s="53" t="s">
        <v>32</v>
      </c>
      <c r="H124" s="52">
        <v>43566</v>
      </c>
      <c r="I124" s="51">
        <v>30</v>
      </c>
      <c r="J124" s="50">
        <v>200000000</v>
      </c>
      <c r="K124" s="49">
        <v>3.4970000000000001E-2</v>
      </c>
      <c r="L124" s="48">
        <v>6946600.917069314</v>
      </c>
      <c r="M124" s="47"/>
      <c r="N124" s="4"/>
    </row>
    <row r="125" spans="3:14" x14ac:dyDescent="0.3">
      <c r="C125" s="54">
        <v>7</v>
      </c>
      <c r="D125" s="51" t="s">
        <v>35</v>
      </c>
      <c r="E125" s="51" t="s">
        <v>34</v>
      </c>
      <c r="F125" s="53" t="s">
        <v>33</v>
      </c>
      <c r="G125" s="53" t="s">
        <v>32</v>
      </c>
      <c r="H125" s="52">
        <v>40518</v>
      </c>
      <c r="I125" s="51">
        <v>20</v>
      </c>
      <c r="J125" s="50">
        <v>65000000</v>
      </c>
      <c r="K125" s="49">
        <v>5.3269999999999998E-2</v>
      </c>
      <c r="L125" s="48">
        <v>3446598.9009999996</v>
      </c>
      <c r="M125" s="47"/>
      <c r="N125" s="4"/>
    </row>
    <row r="126" spans="3:14" x14ac:dyDescent="0.3">
      <c r="C126" s="54">
        <v>8</v>
      </c>
      <c r="D126" s="51" t="s">
        <v>35</v>
      </c>
      <c r="E126" s="51" t="s">
        <v>34</v>
      </c>
      <c r="F126" s="53" t="s">
        <v>33</v>
      </c>
      <c r="G126" s="53" t="s">
        <v>32</v>
      </c>
      <c r="H126" s="52">
        <v>42272</v>
      </c>
      <c r="I126" s="51">
        <v>30</v>
      </c>
      <c r="J126" s="50">
        <v>30000000</v>
      </c>
      <c r="K126" s="49">
        <v>4.199E-2</v>
      </c>
      <c r="L126" s="48">
        <v>1249394.1070000001</v>
      </c>
      <c r="M126" s="47"/>
      <c r="N126" s="76"/>
    </row>
    <row r="127" spans="3:14" x14ac:dyDescent="0.3">
      <c r="C127" s="54">
        <v>9</v>
      </c>
      <c r="D127" s="51" t="s">
        <v>35</v>
      </c>
      <c r="E127" s="51" t="s">
        <v>34</v>
      </c>
      <c r="F127" s="53" t="s">
        <v>33</v>
      </c>
      <c r="G127" s="53" t="s">
        <v>32</v>
      </c>
      <c r="H127" s="52">
        <v>44238</v>
      </c>
      <c r="I127" s="51">
        <v>10</v>
      </c>
      <c r="J127" s="50">
        <v>200000000</v>
      </c>
      <c r="K127" s="49">
        <v>1.8149999999999999E-2</v>
      </c>
      <c r="L127" s="48">
        <v>3611451.0615656329</v>
      </c>
      <c r="M127" s="47"/>
      <c r="N127" s="76"/>
    </row>
    <row r="128" spans="3:14" x14ac:dyDescent="0.3">
      <c r="C128" s="54">
        <v>10</v>
      </c>
      <c r="D128" s="51" t="s">
        <v>35</v>
      </c>
      <c r="E128" s="51" t="s">
        <v>34</v>
      </c>
      <c r="F128" s="53" t="s">
        <v>33</v>
      </c>
      <c r="G128" s="53" t="s">
        <v>32</v>
      </c>
      <c r="H128" s="52">
        <v>44879</v>
      </c>
      <c r="I128" s="51">
        <v>30</v>
      </c>
      <c r="J128" s="50">
        <v>32876712.328767125</v>
      </c>
      <c r="K128" s="49">
        <v>5.2720000000000003E-2</v>
      </c>
      <c r="L128" s="89">
        <v>1721124.6725844492</v>
      </c>
      <c r="M128" s="47"/>
      <c r="N128" s="4"/>
    </row>
    <row r="129" spans="3:14" x14ac:dyDescent="0.3">
      <c r="C129" s="54">
        <v>11</v>
      </c>
      <c r="D129" s="51" t="s">
        <v>35</v>
      </c>
      <c r="E129" s="51" t="s">
        <v>34</v>
      </c>
      <c r="F129" s="53" t="s">
        <v>33</v>
      </c>
      <c r="G129" s="53" t="s">
        <v>32</v>
      </c>
      <c r="H129" s="52">
        <v>38139</v>
      </c>
      <c r="I129" s="51">
        <v>20</v>
      </c>
      <c r="J129" s="50">
        <v>78236285</v>
      </c>
      <c r="K129" s="49">
        <v>4.41E-2</v>
      </c>
      <c r="L129" s="48">
        <v>3450220.1684999997</v>
      </c>
      <c r="M129" s="47"/>
      <c r="N129" s="4"/>
    </row>
    <row r="130" spans="3:14" x14ac:dyDescent="0.3">
      <c r="C130" s="54">
        <v>12</v>
      </c>
      <c r="D130" s="51" t="s">
        <v>35</v>
      </c>
      <c r="E130" s="51" t="s">
        <v>34</v>
      </c>
      <c r="F130" s="53" t="s">
        <v>33</v>
      </c>
      <c r="G130" s="53" t="s">
        <v>32</v>
      </c>
      <c r="H130" s="52">
        <v>38139</v>
      </c>
      <c r="I130" s="51">
        <v>20</v>
      </c>
      <c r="J130" s="50">
        <v>67866202</v>
      </c>
      <c r="K130" s="49">
        <v>4.41E-2</v>
      </c>
      <c r="L130" s="48">
        <v>2992899.5</v>
      </c>
      <c r="M130" s="47"/>
      <c r="N130" s="1"/>
    </row>
    <row r="131" spans="3:14" ht="15.75" thickBot="1" x14ac:dyDescent="0.35">
      <c r="C131" s="54">
        <v>13</v>
      </c>
      <c r="D131" s="51" t="s">
        <v>35</v>
      </c>
      <c r="E131" s="51" t="s">
        <v>34</v>
      </c>
      <c r="F131" s="53" t="s">
        <v>33</v>
      </c>
      <c r="G131" s="53" t="s">
        <v>32</v>
      </c>
      <c r="H131" s="74">
        <v>38139</v>
      </c>
      <c r="I131" s="51">
        <v>20</v>
      </c>
      <c r="J131" s="50">
        <v>20000000</v>
      </c>
      <c r="K131" s="49">
        <v>4.41E-2</v>
      </c>
      <c r="L131" s="48">
        <v>882000</v>
      </c>
      <c r="M131" s="47"/>
      <c r="N131" s="1"/>
    </row>
    <row r="132" spans="3:14" ht="16.399999999999999" thickTop="1" thickBot="1" x14ac:dyDescent="0.35">
      <c r="C132" s="44" t="s">
        <v>3</v>
      </c>
      <c r="D132" s="42"/>
      <c r="E132" s="82"/>
      <c r="F132" s="82"/>
      <c r="G132" s="82"/>
      <c r="H132" s="43"/>
      <c r="I132" s="82"/>
      <c r="J132" s="81">
        <f>SUM(J119:J131)</f>
        <v>1935006596.589041</v>
      </c>
      <c r="K132" s="80">
        <f>+L132/J132</f>
        <v>3.5191032275451832E-2</v>
      </c>
      <c r="L132" s="40">
        <f>SUM(L119:L131)</f>
        <v>68094879.59377715</v>
      </c>
      <c r="M132" s="79"/>
      <c r="N132" s="1"/>
    </row>
    <row r="133" spans="3:14" x14ac:dyDescent="0.3">
      <c r="C133" s="125"/>
      <c r="D133" s="125"/>
      <c r="E133" s="1"/>
      <c r="F133" s="1"/>
      <c r="G133" s="1"/>
      <c r="H133" s="64"/>
      <c r="I133" s="1"/>
      <c r="J133" s="62"/>
      <c r="K133" s="63"/>
      <c r="L133" s="62"/>
      <c r="M133" s="1"/>
      <c r="N133" s="1"/>
    </row>
    <row r="134" spans="3:14" ht="15.75" thickBot="1" x14ac:dyDescent="0.35">
      <c r="C134" s="109"/>
      <c r="D134" s="109"/>
      <c r="E134" s="1"/>
      <c r="F134" s="1"/>
      <c r="G134" s="1"/>
      <c r="H134" s="64"/>
      <c r="I134" s="1"/>
      <c r="J134" s="62"/>
      <c r="K134" s="63"/>
      <c r="L134" s="62"/>
      <c r="M134" s="1"/>
      <c r="N134" s="1"/>
    </row>
    <row r="135" spans="3:14" ht="15.75" thickBot="1" x14ac:dyDescent="0.35">
      <c r="C135" s="109"/>
      <c r="D135" s="109"/>
      <c r="E135" s="1"/>
      <c r="F135" s="66" t="s">
        <v>46</v>
      </c>
      <c r="G135" s="65">
        <v>2023</v>
      </c>
      <c r="H135" s="64"/>
      <c r="I135" s="1"/>
      <c r="J135" s="62"/>
      <c r="K135" s="63"/>
      <c r="L135" s="62"/>
      <c r="M135" s="1"/>
      <c r="N135" s="1"/>
    </row>
    <row r="136" spans="3:14" ht="15.75" thickBot="1" x14ac:dyDescent="0.35">
      <c r="C136" s="124"/>
      <c r="D136" s="124"/>
      <c r="E136" s="1"/>
      <c r="F136" s="1"/>
      <c r="G136" s="1"/>
      <c r="H136" s="64"/>
      <c r="I136" s="1"/>
      <c r="J136" s="62"/>
      <c r="K136" s="63"/>
      <c r="L136" s="62"/>
      <c r="M136" s="1"/>
      <c r="N136" s="1"/>
    </row>
    <row r="137" spans="3:14" ht="37.35" x14ac:dyDescent="0.3">
      <c r="C137" s="61" t="s">
        <v>45</v>
      </c>
      <c r="D137" s="60" t="s">
        <v>44</v>
      </c>
      <c r="E137" s="60" t="s">
        <v>43</v>
      </c>
      <c r="F137" s="58" t="s">
        <v>42</v>
      </c>
      <c r="G137" s="58" t="s">
        <v>41</v>
      </c>
      <c r="H137" s="59" t="s">
        <v>40</v>
      </c>
      <c r="I137" s="58" t="s">
        <v>39</v>
      </c>
      <c r="J137" s="56" t="s">
        <v>38</v>
      </c>
      <c r="K137" s="57" t="s">
        <v>37</v>
      </c>
      <c r="L137" s="56" t="s">
        <v>59</v>
      </c>
      <c r="M137" s="55" t="s">
        <v>36</v>
      </c>
      <c r="N137" s="1"/>
    </row>
    <row r="138" spans="3:14" x14ac:dyDescent="0.3">
      <c r="C138" s="54">
        <v>1</v>
      </c>
      <c r="D138" s="51" t="s">
        <v>35</v>
      </c>
      <c r="E138" s="51" t="s">
        <v>34</v>
      </c>
      <c r="F138" s="53" t="s">
        <v>33</v>
      </c>
      <c r="G138" s="53" t="s">
        <v>32</v>
      </c>
      <c r="H138" s="52">
        <v>40662</v>
      </c>
      <c r="I138" s="51">
        <v>30</v>
      </c>
      <c r="J138" s="50">
        <v>210000000</v>
      </c>
      <c r="K138" s="49">
        <f>+L138/J138</f>
        <v>5.3143889749416522E-2</v>
      </c>
      <c r="L138" s="48">
        <v>11160216.84737747</v>
      </c>
      <c r="M138" s="47"/>
      <c r="N138" s="1"/>
    </row>
    <row r="139" spans="3:14" x14ac:dyDescent="0.3">
      <c r="C139" s="54">
        <v>2</v>
      </c>
      <c r="D139" s="51" t="s">
        <v>35</v>
      </c>
      <c r="E139" s="51" t="s">
        <v>34</v>
      </c>
      <c r="F139" s="53" t="s">
        <v>33</v>
      </c>
      <c r="G139" s="53" t="s">
        <v>32</v>
      </c>
      <c r="H139" s="52">
        <v>42872</v>
      </c>
      <c r="I139" s="51">
        <v>10</v>
      </c>
      <c r="J139" s="50">
        <v>605000000</v>
      </c>
      <c r="K139" s="49">
        <v>2.4879999999999999E-2</v>
      </c>
      <c r="L139" s="48">
        <v>17165213.52469781</v>
      </c>
      <c r="M139" s="47"/>
      <c r="N139" s="4"/>
    </row>
    <row r="140" spans="3:14" x14ac:dyDescent="0.3">
      <c r="C140" s="54">
        <v>3</v>
      </c>
      <c r="D140" s="51" t="s">
        <v>35</v>
      </c>
      <c r="E140" s="51" t="s">
        <v>34</v>
      </c>
      <c r="F140" s="53" t="s">
        <v>33</v>
      </c>
      <c r="G140" s="53" t="s">
        <v>32</v>
      </c>
      <c r="H140" s="52">
        <v>41964</v>
      </c>
      <c r="I140" s="51">
        <v>10</v>
      </c>
      <c r="J140" s="50">
        <v>150000000</v>
      </c>
      <c r="K140" s="49">
        <v>3.2390000000000002E-2</v>
      </c>
      <c r="L140" s="48">
        <v>4968764.2151480168</v>
      </c>
      <c r="M140" s="47"/>
      <c r="N140" s="4"/>
    </row>
    <row r="141" spans="3:14" x14ac:dyDescent="0.3">
      <c r="C141" s="54">
        <v>4</v>
      </c>
      <c r="D141" s="51" t="s">
        <v>35</v>
      </c>
      <c r="E141" s="51" t="s">
        <v>34</v>
      </c>
      <c r="F141" s="53" t="s">
        <v>33</v>
      </c>
      <c r="G141" s="53" t="s">
        <v>32</v>
      </c>
      <c r="H141" s="52">
        <v>41850</v>
      </c>
      <c r="I141" s="51">
        <v>28</v>
      </c>
      <c r="J141" s="50">
        <v>200000000</v>
      </c>
      <c r="K141" s="49">
        <v>3.9579999999999997E-2</v>
      </c>
      <c r="L141" s="48">
        <v>7964787.3782740757</v>
      </c>
      <c r="M141" s="47"/>
      <c r="N141" s="4"/>
    </row>
    <row r="142" spans="3:14" x14ac:dyDescent="0.3">
      <c r="C142" s="54">
        <v>5</v>
      </c>
      <c r="D142" s="51" t="s">
        <v>35</v>
      </c>
      <c r="E142" s="51" t="s">
        <v>34</v>
      </c>
      <c r="F142" s="53" t="s">
        <v>33</v>
      </c>
      <c r="G142" s="53" t="s">
        <v>32</v>
      </c>
      <c r="H142" s="52">
        <v>43566</v>
      </c>
      <c r="I142" s="51">
        <v>30</v>
      </c>
      <c r="J142" s="50">
        <v>200000000</v>
      </c>
      <c r="K142" s="49">
        <v>3.4970000000000001E-2</v>
      </c>
      <c r="L142" s="48">
        <v>6947671.0513814688</v>
      </c>
      <c r="M142" s="47"/>
      <c r="N142" s="4"/>
    </row>
    <row r="143" spans="3:14" x14ac:dyDescent="0.3">
      <c r="C143" s="54">
        <v>6</v>
      </c>
      <c r="D143" s="51" t="s">
        <v>35</v>
      </c>
      <c r="E143" s="51" t="s">
        <v>34</v>
      </c>
      <c r="F143" s="53" t="s">
        <v>33</v>
      </c>
      <c r="G143" s="53" t="s">
        <v>32</v>
      </c>
      <c r="H143" s="52">
        <v>40518</v>
      </c>
      <c r="I143" s="51">
        <v>20</v>
      </c>
      <c r="J143" s="50">
        <v>65000000</v>
      </c>
      <c r="K143" s="49">
        <v>5.3269999999999998E-2</v>
      </c>
      <c r="L143" s="48">
        <v>3446598.9009999996</v>
      </c>
      <c r="M143" s="47"/>
      <c r="N143" s="4"/>
    </row>
    <row r="144" spans="3:14" x14ac:dyDescent="0.3">
      <c r="C144" s="54">
        <v>7</v>
      </c>
      <c r="D144" s="51" t="s">
        <v>35</v>
      </c>
      <c r="E144" s="51" t="s">
        <v>34</v>
      </c>
      <c r="F144" s="53" t="s">
        <v>33</v>
      </c>
      <c r="G144" s="53" t="s">
        <v>32</v>
      </c>
      <c r="H144" s="52">
        <v>42272</v>
      </c>
      <c r="I144" s="51">
        <v>30</v>
      </c>
      <c r="J144" s="50">
        <v>30000000</v>
      </c>
      <c r="K144" s="49">
        <v>4.199E-2</v>
      </c>
      <c r="L144" s="48">
        <v>1249394.1070000001</v>
      </c>
      <c r="M144" s="47"/>
      <c r="N144" s="76"/>
    </row>
    <row r="145" spans="3:14" x14ac:dyDescent="0.3">
      <c r="C145" s="54">
        <v>8</v>
      </c>
      <c r="D145" s="51" t="s">
        <v>35</v>
      </c>
      <c r="E145" s="51" t="s">
        <v>34</v>
      </c>
      <c r="F145" s="53" t="s">
        <v>33</v>
      </c>
      <c r="G145" s="53" t="s">
        <v>32</v>
      </c>
      <c r="H145" s="52">
        <v>44238</v>
      </c>
      <c r="I145" s="51">
        <v>10</v>
      </c>
      <c r="J145" s="50">
        <v>200000000</v>
      </c>
      <c r="K145" s="49">
        <v>1.8149999999999999E-2</v>
      </c>
      <c r="L145" s="48">
        <v>3613438.1171623515</v>
      </c>
      <c r="M145" s="47"/>
      <c r="N145" s="76"/>
    </row>
    <row r="146" spans="3:14" x14ac:dyDescent="0.3">
      <c r="C146" s="54">
        <v>10</v>
      </c>
      <c r="D146" s="51" t="s">
        <v>35</v>
      </c>
      <c r="E146" s="51" t="s">
        <v>34</v>
      </c>
      <c r="F146" s="53" t="s">
        <v>33</v>
      </c>
      <c r="G146" s="53" t="s">
        <v>32</v>
      </c>
      <c r="H146" s="52">
        <v>44879</v>
      </c>
      <c r="I146" s="51">
        <v>30</v>
      </c>
      <c r="J146" s="50">
        <v>250000000</v>
      </c>
      <c r="K146" s="49">
        <v>5.2720000000000003E-2</v>
      </c>
      <c r="L146" s="89">
        <v>13087893.711779391</v>
      </c>
      <c r="M146" s="47"/>
      <c r="N146" s="4"/>
    </row>
    <row r="147" spans="3:14" x14ac:dyDescent="0.3">
      <c r="C147" s="54">
        <v>11</v>
      </c>
      <c r="D147" s="51" t="s">
        <v>35</v>
      </c>
      <c r="E147" s="51" t="s">
        <v>34</v>
      </c>
      <c r="F147" s="53" t="s">
        <v>33</v>
      </c>
      <c r="G147" s="53" t="s">
        <v>32</v>
      </c>
      <c r="H147" s="52">
        <v>38139</v>
      </c>
      <c r="I147" s="51">
        <v>20</v>
      </c>
      <c r="J147" s="50">
        <v>78236285</v>
      </c>
      <c r="K147" s="49">
        <v>4.41E-2</v>
      </c>
      <c r="L147" s="48">
        <v>3450220</v>
      </c>
      <c r="M147" s="47"/>
      <c r="N147" s="4"/>
    </row>
    <row r="148" spans="3:14" x14ac:dyDescent="0.3">
      <c r="C148" s="54">
        <v>12</v>
      </c>
      <c r="D148" s="51" t="s">
        <v>35</v>
      </c>
      <c r="E148" s="51" t="s">
        <v>34</v>
      </c>
      <c r="F148" s="53" t="s">
        <v>33</v>
      </c>
      <c r="G148" s="53" t="s">
        <v>32</v>
      </c>
      <c r="H148" s="52">
        <v>38139</v>
      </c>
      <c r="I148" s="51">
        <v>20</v>
      </c>
      <c r="J148" s="50">
        <v>67866202</v>
      </c>
      <c r="K148" s="49">
        <v>4.41E-2</v>
      </c>
      <c r="L148" s="48">
        <v>2992899.5</v>
      </c>
      <c r="M148" s="47"/>
      <c r="N148" s="1"/>
    </row>
    <row r="149" spans="3:14" ht="15.75" thickBot="1" x14ac:dyDescent="0.35">
      <c r="C149" s="54">
        <v>13</v>
      </c>
      <c r="D149" s="51" t="s">
        <v>35</v>
      </c>
      <c r="E149" s="51" t="s">
        <v>34</v>
      </c>
      <c r="F149" s="53" t="s">
        <v>33</v>
      </c>
      <c r="G149" s="53" t="s">
        <v>32</v>
      </c>
      <c r="H149" s="74">
        <v>38139</v>
      </c>
      <c r="I149" s="51">
        <v>20</v>
      </c>
      <c r="J149" s="50">
        <v>20000000</v>
      </c>
      <c r="K149" s="49">
        <v>4.41E-2</v>
      </c>
      <c r="L149" s="48">
        <v>882000</v>
      </c>
      <c r="M149" s="47"/>
      <c r="N149" s="1"/>
    </row>
    <row r="150" spans="3:14" ht="16.399999999999999" thickTop="1" thickBot="1" x14ac:dyDescent="0.35">
      <c r="C150" s="88"/>
      <c r="D150" s="87"/>
      <c r="E150" s="85"/>
      <c r="F150" s="85"/>
      <c r="G150" s="85"/>
      <c r="H150" s="86"/>
      <c r="I150" s="85"/>
      <c r="J150" s="84"/>
      <c r="K150" s="83"/>
      <c r="L150" s="70"/>
      <c r="M150" s="47"/>
      <c r="N150" s="1"/>
    </row>
    <row r="151" spans="3:14" ht="16.399999999999999" thickTop="1" thickBot="1" x14ac:dyDescent="0.35">
      <c r="C151" s="44" t="s">
        <v>3</v>
      </c>
      <c r="D151" s="42"/>
      <c r="E151" s="82"/>
      <c r="F151" s="82"/>
      <c r="G151" s="82"/>
      <c r="H151" s="43"/>
      <c r="I151" s="82"/>
      <c r="J151" s="81">
        <f>SUM(J138:J150)</f>
        <v>2076102487</v>
      </c>
      <c r="K151" s="80">
        <f>+L151/J151</f>
        <v>3.7054575983377545E-2</v>
      </c>
      <c r="L151" s="40">
        <f>SUM(L138:L150)</f>
        <v>76929097.353820592</v>
      </c>
      <c r="M151" s="79"/>
      <c r="N151" s="1"/>
    </row>
    <row r="152" spans="3:14" x14ac:dyDescent="0.3">
      <c r="C152" s="125"/>
      <c r="D152" s="125"/>
      <c r="E152" s="1"/>
      <c r="F152" s="1"/>
      <c r="G152" s="1"/>
      <c r="H152" s="64"/>
      <c r="I152" s="1"/>
      <c r="J152" s="36">
        <v>0</v>
      </c>
      <c r="K152" s="63"/>
      <c r="L152" s="62"/>
      <c r="M152" s="1"/>
      <c r="N152" s="1"/>
    </row>
    <row r="153" spans="3:14" ht="15.75" thickBot="1" x14ac:dyDescent="0.35">
      <c r="C153" s="109"/>
      <c r="D153" s="109"/>
      <c r="E153" s="1"/>
      <c r="F153" s="1"/>
      <c r="G153" s="1"/>
      <c r="H153" s="64"/>
      <c r="I153" s="1"/>
      <c r="J153" s="62"/>
      <c r="K153" s="63"/>
      <c r="L153" s="62"/>
      <c r="M153" s="1"/>
      <c r="N153" s="1"/>
    </row>
    <row r="154" spans="3:14" ht="15.75" thickBot="1" x14ac:dyDescent="0.35">
      <c r="C154" s="109"/>
      <c r="D154" s="109"/>
      <c r="E154" s="1"/>
      <c r="F154" s="66" t="s">
        <v>46</v>
      </c>
      <c r="G154" s="65">
        <v>2024</v>
      </c>
      <c r="H154" s="64"/>
      <c r="I154" s="1"/>
      <c r="J154" s="62"/>
      <c r="K154" s="63"/>
      <c r="L154" s="62"/>
      <c r="M154" s="1"/>
      <c r="N154" s="1"/>
    </row>
    <row r="155" spans="3:14" ht="15.75" thickBot="1" x14ac:dyDescent="0.35">
      <c r="C155" s="124"/>
      <c r="D155" s="124"/>
      <c r="E155" s="1"/>
      <c r="F155" s="1"/>
      <c r="G155" s="1"/>
      <c r="H155" s="64"/>
      <c r="I155" s="1"/>
      <c r="J155" s="62"/>
      <c r="K155" s="63"/>
      <c r="L155" s="62"/>
      <c r="M155" s="1"/>
      <c r="N155" s="1"/>
    </row>
    <row r="156" spans="3:14" ht="37.35" x14ac:dyDescent="0.3">
      <c r="C156" s="61" t="s">
        <v>45</v>
      </c>
      <c r="D156" s="60" t="s">
        <v>44</v>
      </c>
      <c r="E156" s="60" t="s">
        <v>43</v>
      </c>
      <c r="F156" s="58" t="s">
        <v>42</v>
      </c>
      <c r="G156" s="58" t="s">
        <v>41</v>
      </c>
      <c r="H156" s="59" t="s">
        <v>40</v>
      </c>
      <c r="I156" s="58" t="s">
        <v>39</v>
      </c>
      <c r="J156" s="56" t="s">
        <v>38</v>
      </c>
      <c r="K156" s="57" t="s">
        <v>37</v>
      </c>
      <c r="L156" s="56" t="s">
        <v>59</v>
      </c>
      <c r="M156" s="55" t="s">
        <v>36</v>
      </c>
      <c r="N156" s="1"/>
    </row>
    <row r="157" spans="3:14" x14ac:dyDescent="0.3">
      <c r="C157" s="54">
        <v>1</v>
      </c>
      <c r="D157" s="51" t="s">
        <v>35</v>
      </c>
      <c r="E157" s="51" t="s">
        <v>34</v>
      </c>
      <c r="F157" s="53" t="s">
        <v>33</v>
      </c>
      <c r="G157" s="53" t="s">
        <v>32</v>
      </c>
      <c r="H157" s="52">
        <v>40662</v>
      </c>
      <c r="I157" s="51">
        <v>30</v>
      </c>
      <c r="J157" s="50">
        <v>210000000</v>
      </c>
      <c r="K157" s="49">
        <f>+L157/J157</f>
        <v>5.3153179134107449E-2</v>
      </c>
      <c r="L157" s="48">
        <v>11162167.618162565</v>
      </c>
      <c r="M157" s="78">
        <f>+J157*K157</f>
        <v>11162167.618162565</v>
      </c>
      <c r="N157" s="1"/>
    </row>
    <row r="158" spans="3:14" x14ac:dyDescent="0.3">
      <c r="C158" s="54">
        <v>2</v>
      </c>
      <c r="D158" s="51" t="s">
        <v>35</v>
      </c>
      <c r="E158" s="51" t="s">
        <v>34</v>
      </c>
      <c r="F158" s="53" t="s">
        <v>33</v>
      </c>
      <c r="G158" s="53" t="s">
        <v>32</v>
      </c>
      <c r="H158" s="52">
        <v>42872</v>
      </c>
      <c r="I158" s="51">
        <v>10</v>
      </c>
      <c r="J158" s="50">
        <v>605000000</v>
      </c>
      <c r="K158" s="49">
        <v>2.4879999999999999E-2</v>
      </c>
      <c r="L158" s="48">
        <v>17226134.572561175</v>
      </c>
      <c r="M158" s="47"/>
      <c r="N158" s="1"/>
    </row>
    <row r="159" spans="3:14" x14ac:dyDescent="0.3">
      <c r="C159" s="54">
        <v>3</v>
      </c>
      <c r="D159" s="51" t="s">
        <v>35</v>
      </c>
      <c r="E159" s="51" t="s">
        <v>34</v>
      </c>
      <c r="F159" s="53" t="s">
        <v>33</v>
      </c>
      <c r="G159" s="53" t="s">
        <v>32</v>
      </c>
      <c r="H159" s="52">
        <v>41964</v>
      </c>
      <c r="I159" s="51">
        <v>10</v>
      </c>
      <c r="J159" s="50">
        <v>133196721.31147541</v>
      </c>
      <c r="K159" s="49">
        <v>3.2390000000000002E-2</v>
      </c>
      <c r="L159" s="48">
        <v>4415108.217089803</v>
      </c>
      <c r="M159" s="47"/>
      <c r="N159" s="1"/>
    </row>
    <row r="160" spans="3:14" x14ac:dyDescent="0.3">
      <c r="C160" s="54">
        <v>4</v>
      </c>
      <c r="D160" s="51" t="s">
        <v>35</v>
      </c>
      <c r="E160" s="51" t="s">
        <v>34</v>
      </c>
      <c r="F160" s="53" t="s">
        <v>33</v>
      </c>
      <c r="G160" s="53" t="s">
        <v>32</v>
      </c>
      <c r="H160" s="52">
        <v>41850</v>
      </c>
      <c r="I160" s="51">
        <v>28</v>
      </c>
      <c r="J160" s="50">
        <v>200000000</v>
      </c>
      <c r="K160" s="49">
        <v>3.9579999999999997E-2</v>
      </c>
      <c r="L160" s="48">
        <v>7966763.6433637962</v>
      </c>
      <c r="M160" s="47"/>
      <c r="N160" s="1"/>
    </row>
    <row r="161" spans="3:14" x14ac:dyDescent="0.3">
      <c r="C161" s="54">
        <v>5</v>
      </c>
      <c r="D161" s="51" t="s">
        <v>35</v>
      </c>
      <c r="E161" s="51" t="s">
        <v>34</v>
      </c>
      <c r="F161" s="53" t="s">
        <v>33</v>
      </c>
      <c r="G161" s="53" t="s">
        <v>32</v>
      </c>
      <c r="H161" s="52">
        <v>43566</v>
      </c>
      <c r="I161" s="51">
        <v>30</v>
      </c>
      <c r="J161" s="50">
        <v>200000000</v>
      </c>
      <c r="K161" s="49">
        <v>3.4970000000000001E-2</v>
      </c>
      <c r="L161" s="48">
        <v>6948778.608998403</v>
      </c>
      <c r="M161" s="47"/>
      <c r="N161" s="4"/>
    </row>
    <row r="162" spans="3:14" x14ac:dyDescent="0.3">
      <c r="C162" s="54">
        <v>6</v>
      </c>
      <c r="D162" s="51" t="s">
        <v>35</v>
      </c>
      <c r="E162" s="51" t="s">
        <v>34</v>
      </c>
      <c r="F162" s="53" t="s">
        <v>33</v>
      </c>
      <c r="G162" s="53" t="s">
        <v>32</v>
      </c>
      <c r="H162" s="52">
        <v>40518</v>
      </c>
      <c r="I162" s="51">
        <v>20</v>
      </c>
      <c r="J162" s="50">
        <v>65000000</v>
      </c>
      <c r="K162" s="49">
        <v>5.3269999999999998E-2</v>
      </c>
      <c r="L162" s="48">
        <v>3446598.9010000001</v>
      </c>
      <c r="M162" s="47"/>
      <c r="N162" s="4"/>
    </row>
    <row r="163" spans="3:14" x14ac:dyDescent="0.3">
      <c r="C163" s="54">
        <v>7</v>
      </c>
      <c r="D163" s="51" t="s">
        <v>35</v>
      </c>
      <c r="E163" s="51" t="s">
        <v>34</v>
      </c>
      <c r="F163" s="53" t="s">
        <v>33</v>
      </c>
      <c r="G163" s="53" t="s">
        <v>32</v>
      </c>
      <c r="H163" s="52">
        <v>42272</v>
      </c>
      <c r="I163" s="51">
        <v>30</v>
      </c>
      <c r="J163" s="50">
        <v>30000000</v>
      </c>
      <c r="K163" s="49">
        <v>4.199E-2</v>
      </c>
      <c r="L163" s="48">
        <v>1249394.1070000001</v>
      </c>
      <c r="M163" s="47"/>
      <c r="N163" s="4"/>
    </row>
    <row r="164" spans="3:14" x14ac:dyDescent="0.3">
      <c r="C164" s="54">
        <v>8</v>
      </c>
      <c r="D164" s="51" t="s">
        <v>35</v>
      </c>
      <c r="E164" s="51" t="s">
        <v>34</v>
      </c>
      <c r="F164" s="53" t="s">
        <v>33</v>
      </c>
      <c r="G164" s="53" t="s">
        <v>32</v>
      </c>
      <c r="H164" s="52">
        <v>44879</v>
      </c>
      <c r="I164" s="51">
        <v>30</v>
      </c>
      <c r="J164" s="50">
        <v>250000000</v>
      </c>
      <c r="K164" s="49">
        <v>5.2720000000000003E-2</v>
      </c>
      <c r="L164" s="48">
        <v>13089232.498214805</v>
      </c>
      <c r="M164" s="47"/>
      <c r="N164" s="4"/>
    </row>
    <row r="165" spans="3:14" x14ac:dyDescent="0.3">
      <c r="C165" s="54">
        <v>9</v>
      </c>
      <c r="D165" s="51" t="s">
        <v>35</v>
      </c>
      <c r="E165" s="51" t="s">
        <v>34</v>
      </c>
      <c r="F165" s="53" t="s">
        <v>33</v>
      </c>
      <c r="G165" s="53" t="s">
        <v>32</v>
      </c>
      <c r="H165" s="52">
        <v>44238</v>
      </c>
      <c r="I165" s="51">
        <v>10</v>
      </c>
      <c r="J165" s="50">
        <v>200000000</v>
      </c>
      <c r="K165" s="49">
        <v>1.8149999999999999E-2</v>
      </c>
      <c r="L165" s="48">
        <v>3615461.2472373638</v>
      </c>
      <c r="M165" s="47"/>
      <c r="N165" s="76"/>
    </row>
    <row r="166" spans="3:14" x14ac:dyDescent="0.3">
      <c r="C166" s="54">
        <v>10</v>
      </c>
      <c r="D166" s="51" t="s">
        <v>35</v>
      </c>
      <c r="E166" s="51" t="s">
        <v>34</v>
      </c>
      <c r="F166" s="53" t="s">
        <v>33</v>
      </c>
      <c r="G166" s="53" t="s">
        <v>32</v>
      </c>
      <c r="H166" s="52">
        <v>38139</v>
      </c>
      <c r="I166" s="51">
        <v>20</v>
      </c>
      <c r="J166" s="50">
        <v>32151897.94520548</v>
      </c>
      <c r="K166" s="49">
        <v>4.41E-2</v>
      </c>
      <c r="L166" s="48">
        <v>1417898.6993835615</v>
      </c>
      <c r="M166" s="47"/>
      <c r="N166" s="76"/>
    </row>
    <row r="167" spans="3:14" x14ac:dyDescent="0.3">
      <c r="C167" s="54">
        <v>11</v>
      </c>
      <c r="D167" s="51" t="s">
        <v>35</v>
      </c>
      <c r="E167" s="51" t="s">
        <v>34</v>
      </c>
      <c r="F167" s="53" t="s">
        <v>33</v>
      </c>
      <c r="G167" s="53" t="s">
        <v>32</v>
      </c>
      <c r="H167" s="52">
        <v>38139</v>
      </c>
      <c r="I167" s="51">
        <v>20</v>
      </c>
      <c r="J167" s="50">
        <v>27890220</v>
      </c>
      <c r="K167" s="49">
        <v>4.41E-2</v>
      </c>
      <c r="L167" s="48">
        <v>1229958.702</v>
      </c>
      <c r="M167" s="47"/>
      <c r="N167" s="4"/>
    </row>
    <row r="168" spans="3:14" x14ac:dyDescent="0.3">
      <c r="C168" s="54">
        <v>12</v>
      </c>
      <c r="D168" s="51" t="s">
        <v>35</v>
      </c>
      <c r="E168" s="51" t="s">
        <v>34</v>
      </c>
      <c r="F168" s="53" t="s">
        <v>33</v>
      </c>
      <c r="G168" s="53" t="s">
        <v>32</v>
      </c>
      <c r="H168" s="52">
        <v>38139</v>
      </c>
      <c r="I168" s="51">
        <v>20</v>
      </c>
      <c r="J168" s="50">
        <v>8219178.0821917811</v>
      </c>
      <c r="K168" s="49">
        <v>4.41E-2</v>
      </c>
      <c r="L168" s="48">
        <v>362465.75342465751</v>
      </c>
      <c r="M168" s="47"/>
      <c r="N168" s="1"/>
    </row>
    <row r="169" spans="3:14" x14ac:dyDescent="0.3">
      <c r="C169" s="54">
        <v>13</v>
      </c>
      <c r="D169" s="51" t="s">
        <v>35</v>
      </c>
      <c r="E169" s="51" t="s">
        <v>34</v>
      </c>
      <c r="F169" s="53" t="s">
        <v>33</v>
      </c>
      <c r="G169" s="53" t="s">
        <v>32</v>
      </c>
      <c r="H169" s="52">
        <v>45456</v>
      </c>
      <c r="I169" s="51">
        <v>10</v>
      </c>
      <c r="J169" s="50">
        <v>110382513.66120219</v>
      </c>
      <c r="K169" s="49">
        <v>4.7179392125865638E-2</v>
      </c>
      <c r="L169" s="48">
        <v>5170704.2841106448</v>
      </c>
      <c r="M169" s="47"/>
      <c r="N169" s="1"/>
    </row>
    <row r="170" spans="3:14" ht="15.75" thickBot="1" x14ac:dyDescent="0.35">
      <c r="C170" s="54">
        <v>14</v>
      </c>
      <c r="D170" s="73" t="s">
        <v>35</v>
      </c>
      <c r="E170" s="73" t="s">
        <v>34</v>
      </c>
      <c r="F170" s="75" t="s">
        <v>33</v>
      </c>
      <c r="G170" s="75" t="s">
        <v>32</v>
      </c>
      <c r="H170" s="74">
        <v>45595</v>
      </c>
      <c r="I170" s="73">
        <v>10</v>
      </c>
      <c r="J170" s="72">
        <v>51639344.262295082</v>
      </c>
      <c r="K170" s="71">
        <v>4.4143855413421695E-2</v>
      </c>
      <c r="L170" s="70">
        <v>2252827.4300000002</v>
      </c>
      <c r="M170" s="69"/>
      <c r="N170" s="77"/>
    </row>
    <row r="171" spans="3:14" ht="16.399999999999999" thickTop="1" thickBot="1" x14ac:dyDescent="0.35">
      <c r="C171" s="44" t="s">
        <v>3</v>
      </c>
      <c r="D171" s="42"/>
      <c r="E171" s="42"/>
      <c r="F171" s="42"/>
      <c r="G171" s="42"/>
      <c r="H171" s="43"/>
      <c r="I171" s="42"/>
      <c r="J171" s="40">
        <f>SUM(J157:J170)</f>
        <v>2123479875.2623696</v>
      </c>
      <c r="K171" s="68">
        <f>+L171/J171</f>
        <v>3.7463738276642455E-2</v>
      </c>
      <c r="L171" s="40">
        <f>SUM(L157:L170)</f>
        <v>79553494.282546788</v>
      </c>
      <c r="M171" s="39"/>
      <c r="N171" s="1"/>
    </row>
    <row r="172" spans="3:14" x14ac:dyDescent="0.3">
      <c r="C172" s="125"/>
      <c r="D172" s="125"/>
      <c r="E172" s="1"/>
      <c r="F172" s="1"/>
      <c r="G172" s="1"/>
      <c r="H172" s="64"/>
      <c r="I172" s="1"/>
      <c r="J172" s="36">
        <v>0</v>
      </c>
      <c r="K172" s="63"/>
      <c r="L172" s="62"/>
      <c r="M172" s="1"/>
      <c r="N172" s="1"/>
    </row>
    <row r="173" spans="3:14" ht="15.75" thickBot="1" x14ac:dyDescent="0.35">
      <c r="C173" s="109"/>
      <c r="D173" s="109"/>
      <c r="E173" s="1"/>
      <c r="F173" s="1"/>
      <c r="G173" s="1"/>
      <c r="H173" s="64"/>
      <c r="I173" s="1"/>
      <c r="J173" s="62"/>
      <c r="K173" s="35"/>
      <c r="M173" s="32"/>
      <c r="N173" s="1"/>
    </row>
    <row r="174" spans="3:14" ht="15.75" thickBot="1" x14ac:dyDescent="0.35">
      <c r="C174" s="109"/>
      <c r="D174" s="109"/>
      <c r="E174" s="1"/>
      <c r="F174" s="66" t="s">
        <v>46</v>
      </c>
      <c r="G174" s="65">
        <v>2025</v>
      </c>
      <c r="H174" s="64"/>
      <c r="I174" s="1"/>
      <c r="J174" s="62"/>
      <c r="K174" s="35"/>
      <c r="L174" s="62"/>
      <c r="M174" s="32"/>
      <c r="N174" s="1"/>
    </row>
    <row r="175" spans="3:14" ht="15.75" thickBot="1" x14ac:dyDescent="0.35">
      <c r="C175" s="124"/>
      <c r="D175" s="124"/>
      <c r="E175" s="1"/>
      <c r="F175" s="1"/>
      <c r="G175" s="1"/>
      <c r="H175" s="64"/>
      <c r="I175" s="1"/>
      <c r="J175" s="62"/>
      <c r="K175" s="63"/>
      <c r="L175" s="62"/>
      <c r="M175" s="1"/>
      <c r="N175" s="1"/>
    </row>
    <row r="176" spans="3:14" ht="37.35" x14ac:dyDescent="0.3">
      <c r="C176" s="61" t="s">
        <v>45</v>
      </c>
      <c r="D176" s="60" t="s">
        <v>44</v>
      </c>
      <c r="E176" s="60" t="s">
        <v>43</v>
      </c>
      <c r="F176" s="58" t="s">
        <v>42</v>
      </c>
      <c r="G176" s="58" t="s">
        <v>41</v>
      </c>
      <c r="H176" s="59" t="s">
        <v>40</v>
      </c>
      <c r="I176" s="58" t="s">
        <v>39</v>
      </c>
      <c r="J176" s="56" t="s">
        <v>38</v>
      </c>
      <c r="K176" s="57" t="s">
        <v>37</v>
      </c>
      <c r="L176" s="56" t="s">
        <v>59</v>
      </c>
      <c r="M176" s="55" t="s">
        <v>36</v>
      </c>
      <c r="N176" s="1"/>
    </row>
    <row r="177" spans="3:14" x14ac:dyDescent="0.3">
      <c r="C177" s="54">
        <v>1</v>
      </c>
      <c r="D177" s="51" t="s">
        <v>35</v>
      </c>
      <c r="E177" s="51" t="s">
        <v>34</v>
      </c>
      <c r="F177" s="53" t="s">
        <v>33</v>
      </c>
      <c r="G177" s="53" t="s">
        <v>32</v>
      </c>
      <c r="H177" s="52">
        <v>40662</v>
      </c>
      <c r="I177" s="51">
        <v>30</v>
      </c>
      <c r="J177" s="50">
        <v>210000000</v>
      </c>
      <c r="K177" s="49">
        <v>5.2970000000000003E-2</v>
      </c>
      <c r="L177" s="48">
        <v>11164222.601302478</v>
      </c>
      <c r="M177" s="47"/>
      <c r="N177" s="1"/>
    </row>
    <row r="178" spans="3:14" x14ac:dyDescent="0.3">
      <c r="C178" s="54">
        <v>2</v>
      </c>
      <c r="D178" s="51" t="s">
        <v>35</v>
      </c>
      <c r="E178" s="51" t="s">
        <v>34</v>
      </c>
      <c r="F178" s="53" t="s">
        <v>33</v>
      </c>
      <c r="G178" s="53" t="s">
        <v>32</v>
      </c>
      <c r="H178" s="52">
        <v>42872</v>
      </c>
      <c r="I178" s="51">
        <v>10</v>
      </c>
      <c r="J178" s="50">
        <v>605000000</v>
      </c>
      <c r="K178" s="49">
        <v>2.4879999999999999E-2</v>
      </c>
      <c r="L178" s="48">
        <v>17288812.223186404</v>
      </c>
      <c r="M178" s="47"/>
      <c r="N178" s="1"/>
    </row>
    <row r="179" spans="3:14" x14ac:dyDescent="0.3">
      <c r="C179" s="54">
        <v>3</v>
      </c>
      <c r="D179" s="51" t="s">
        <v>35</v>
      </c>
      <c r="E179" s="51" t="s">
        <v>34</v>
      </c>
      <c r="F179" s="53" t="s">
        <v>33</v>
      </c>
      <c r="G179" s="53" t="s">
        <v>32</v>
      </c>
      <c r="H179" s="52">
        <v>41850</v>
      </c>
      <c r="I179" s="51">
        <v>28</v>
      </c>
      <c r="J179" s="50">
        <v>200000000</v>
      </c>
      <c r="K179" s="49">
        <v>3.9579999999999997E-2</v>
      </c>
      <c r="L179" s="48">
        <v>7968819.9624314727</v>
      </c>
      <c r="M179" s="47"/>
      <c r="N179" s="1"/>
    </row>
    <row r="180" spans="3:14" x14ac:dyDescent="0.3">
      <c r="C180" s="54">
        <v>4</v>
      </c>
      <c r="D180" s="51" t="s">
        <v>35</v>
      </c>
      <c r="E180" s="51" t="s">
        <v>34</v>
      </c>
      <c r="F180" s="53" t="s">
        <v>33</v>
      </c>
      <c r="G180" s="53" t="s">
        <v>32</v>
      </c>
      <c r="H180" s="52">
        <v>43566</v>
      </c>
      <c r="I180" s="51">
        <v>30</v>
      </c>
      <c r="J180" s="50">
        <v>200000000</v>
      </c>
      <c r="K180" s="49">
        <v>3.4970000000000001E-2</v>
      </c>
      <c r="L180" s="48">
        <v>6949924.8986378377</v>
      </c>
      <c r="M180" s="47"/>
      <c r="N180" s="4"/>
    </row>
    <row r="181" spans="3:14" x14ac:dyDescent="0.3">
      <c r="C181" s="54">
        <v>5</v>
      </c>
      <c r="D181" s="51" t="s">
        <v>35</v>
      </c>
      <c r="E181" s="51" t="s">
        <v>34</v>
      </c>
      <c r="F181" s="53" t="s">
        <v>33</v>
      </c>
      <c r="G181" s="53" t="s">
        <v>32</v>
      </c>
      <c r="H181" s="52">
        <v>40518</v>
      </c>
      <c r="I181" s="51">
        <v>20</v>
      </c>
      <c r="J181" s="50">
        <v>65000000</v>
      </c>
      <c r="K181" s="49">
        <v>5.3269999999999998E-2</v>
      </c>
      <c r="L181" s="48">
        <v>3446598.9009999996</v>
      </c>
      <c r="M181" s="47"/>
      <c r="N181" s="4"/>
    </row>
    <row r="182" spans="3:14" x14ac:dyDescent="0.3">
      <c r="C182" s="54">
        <v>6</v>
      </c>
      <c r="D182" s="51" t="s">
        <v>35</v>
      </c>
      <c r="E182" s="51" t="s">
        <v>34</v>
      </c>
      <c r="F182" s="53" t="s">
        <v>33</v>
      </c>
      <c r="G182" s="53" t="s">
        <v>32</v>
      </c>
      <c r="H182" s="52">
        <v>42272</v>
      </c>
      <c r="I182" s="51">
        <v>30</v>
      </c>
      <c r="J182" s="50">
        <v>30000000</v>
      </c>
      <c r="K182" s="49">
        <v>4.199E-2</v>
      </c>
      <c r="L182" s="48">
        <v>1249394.1070000001</v>
      </c>
      <c r="M182" s="47"/>
      <c r="N182" s="4"/>
    </row>
    <row r="183" spans="3:14" x14ac:dyDescent="0.3">
      <c r="C183" s="54">
        <v>7</v>
      </c>
      <c r="D183" s="51" t="s">
        <v>35</v>
      </c>
      <c r="E183" s="51" t="s">
        <v>34</v>
      </c>
      <c r="F183" s="53" t="s">
        <v>33</v>
      </c>
      <c r="G183" s="53" t="s">
        <v>32</v>
      </c>
      <c r="H183" s="52">
        <v>44879</v>
      </c>
      <c r="I183" s="51">
        <v>30</v>
      </c>
      <c r="J183" s="50">
        <v>250000000</v>
      </c>
      <c r="K183" s="49">
        <v>5.2720000000000003E-2</v>
      </c>
      <c r="L183" s="48">
        <v>13090641.867050111</v>
      </c>
      <c r="M183" s="47"/>
      <c r="N183" s="4"/>
    </row>
    <row r="184" spans="3:14" x14ac:dyDescent="0.3">
      <c r="C184" s="54">
        <v>8</v>
      </c>
      <c r="D184" s="51" t="s">
        <v>35</v>
      </c>
      <c r="E184" s="51" t="s">
        <v>34</v>
      </c>
      <c r="F184" s="53" t="s">
        <v>33</v>
      </c>
      <c r="G184" s="53" t="s">
        <v>32</v>
      </c>
      <c r="H184" s="52">
        <v>44238</v>
      </c>
      <c r="I184" s="51">
        <v>10</v>
      </c>
      <c r="J184" s="50">
        <v>200000000</v>
      </c>
      <c r="K184" s="49">
        <v>1.8149999999999999E-2</v>
      </c>
      <c r="L184" s="48">
        <v>3617521.1067134487</v>
      </c>
      <c r="M184" s="47"/>
      <c r="N184" s="76"/>
    </row>
    <row r="185" spans="3:14" x14ac:dyDescent="0.3">
      <c r="C185" s="54">
        <v>9</v>
      </c>
      <c r="D185" s="51" t="s">
        <v>35</v>
      </c>
      <c r="E185" s="51" t="s">
        <v>34</v>
      </c>
      <c r="F185" s="53" t="s">
        <v>33</v>
      </c>
      <c r="G185" s="53" t="s">
        <v>32</v>
      </c>
      <c r="H185" s="52">
        <v>45456</v>
      </c>
      <c r="I185" s="51">
        <v>10</v>
      </c>
      <c r="J185" s="50">
        <v>200000000</v>
      </c>
      <c r="K185" s="49">
        <v>4.7179392125865638E-2</v>
      </c>
      <c r="L185" s="48">
        <v>9371688.5309109055</v>
      </c>
      <c r="M185" s="47"/>
      <c r="N185" s="1"/>
    </row>
    <row r="186" spans="3:14" ht="15.75" thickBot="1" x14ac:dyDescent="0.35">
      <c r="C186" s="54">
        <v>10</v>
      </c>
      <c r="D186" s="73" t="s">
        <v>35</v>
      </c>
      <c r="E186" s="73" t="s">
        <v>34</v>
      </c>
      <c r="F186" s="75" t="s">
        <v>33</v>
      </c>
      <c r="G186" s="75" t="s">
        <v>32</v>
      </c>
      <c r="H186" s="74">
        <v>45595</v>
      </c>
      <c r="I186" s="73">
        <v>10</v>
      </c>
      <c r="J186" s="72">
        <v>300000000</v>
      </c>
      <c r="K186" s="71">
        <v>4.4143855413421695E-2</v>
      </c>
      <c r="L186" s="70">
        <v>13089070.450369595</v>
      </c>
      <c r="M186" s="69"/>
      <c r="N186" s="1"/>
    </row>
    <row r="187" spans="3:14" ht="16.399999999999999" thickTop="1" thickBot="1" x14ac:dyDescent="0.35">
      <c r="C187" s="44" t="s">
        <v>3</v>
      </c>
      <c r="D187" s="42"/>
      <c r="E187" s="42"/>
      <c r="F187" s="42"/>
      <c r="G187" s="42"/>
      <c r="H187" s="43"/>
      <c r="I187" s="42"/>
      <c r="J187" s="40">
        <f>SUM(J177:J186)</f>
        <v>2260000000</v>
      </c>
      <c r="K187" s="68">
        <f>+L187/J187</f>
        <v>3.8600307366638172E-2</v>
      </c>
      <c r="L187" s="40">
        <f>SUM(L177:L186)</f>
        <v>87236694.648602262</v>
      </c>
      <c r="M187" s="39"/>
      <c r="N187" s="1"/>
    </row>
    <row r="188" spans="3:14" x14ac:dyDescent="0.3">
      <c r="J188" s="38">
        <v>0</v>
      </c>
    </row>
    <row r="189" spans="3:14" ht="15.75" thickBot="1" x14ac:dyDescent="0.35">
      <c r="K189" s="37" t="s">
        <v>31</v>
      </c>
      <c r="L189" s="38">
        <v>87236701.640602306</v>
      </c>
      <c r="M189" s="32"/>
    </row>
    <row r="190" spans="3:14" ht="15.75" thickBot="1" x14ac:dyDescent="0.35">
      <c r="C190" s="109"/>
      <c r="D190" s="109"/>
      <c r="E190" s="1"/>
      <c r="F190" s="66" t="s">
        <v>46</v>
      </c>
      <c r="G190" s="65">
        <v>2026</v>
      </c>
      <c r="H190" s="64"/>
      <c r="I190" s="1"/>
      <c r="J190" s="62"/>
      <c r="K190" s="37"/>
      <c r="L190" s="36">
        <f>+L187-L189</f>
        <v>-6.9920000433921814</v>
      </c>
      <c r="M190" s="32"/>
    </row>
    <row r="191" spans="3:14" ht="15.75" thickBot="1" x14ac:dyDescent="0.35">
      <c r="C191" s="124"/>
      <c r="D191" s="124"/>
      <c r="E191" s="1"/>
      <c r="F191" s="1"/>
      <c r="G191" s="1"/>
      <c r="H191" s="64"/>
      <c r="I191" s="1"/>
      <c r="J191" s="62"/>
      <c r="K191" s="63"/>
      <c r="L191" s="62"/>
      <c r="M191" s="1"/>
    </row>
    <row r="192" spans="3:14" ht="37.35" x14ac:dyDescent="0.3">
      <c r="C192" s="61" t="s">
        <v>45</v>
      </c>
      <c r="D192" s="60" t="s">
        <v>44</v>
      </c>
      <c r="E192" s="60" t="s">
        <v>43</v>
      </c>
      <c r="F192" s="58" t="s">
        <v>42</v>
      </c>
      <c r="G192" s="58" t="s">
        <v>41</v>
      </c>
      <c r="H192" s="59" t="s">
        <v>40</v>
      </c>
      <c r="I192" s="58" t="s">
        <v>39</v>
      </c>
      <c r="J192" s="56" t="s">
        <v>38</v>
      </c>
      <c r="K192" s="57" t="s">
        <v>37</v>
      </c>
      <c r="L192" s="56" t="s">
        <v>59</v>
      </c>
      <c r="M192" s="55" t="s">
        <v>36</v>
      </c>
    </row>
    <row r="193" spans="3:15" x14ac:dyDescent="0.3">
      <c r="C193" s="54">
        <v>1</v>
      </c>
      <c r="D193" s="51" t="s">
        <v>35</v>
      </c>
      <c r="E193" s="51" t="s">
        <v>34</v>
      </c>
      <c r="F193" s="53" t="s">
        <v>33</v>
      </c>
      <c r="G193" s="53" t="s">
        <v>32</v>
      </c>
      <c r="H193" s="52">
        <v>40662</v>
      </c>
      <c r="I193" s="51">
        <v>30</v>
      </c>
      <c r="J193" s="50">
        <v>210000000</v>
      </c>
      <c r="K193" s="49">
        <v>5.2970000000000003E-2</v>
      </c>
      <c r="L193" s="48">
        <v>11166387.363937646</v>
      </c>
      <c r="M193" s="47"/>
    </row>
    <row r="194" spans="3:15" x14ac:dyDescent="0.3">
      <c r="C194" s="54">
        <v>2</v>
      </c>
      <c r="D194" s="51" t="s">
        <v>35</v>
      </c>
      <c r="E194" s="51" t="s">
        <v>34</v>
      </c>
      <c r="F194" s="53" t="s">
        <v>33</v>
      </c>
      <c r="G194" s="53" t="s">
        <v>32</v>
      </c>
      <c r="H194" s="52">
        <v>42872</v>
      </c>
      <c r="I194" s="51">
        <v>10</v>
      </c>
      <c r="J194" s="50">
        <v>605000000</v>
      </c>
      <c r="K194" s="49">
        <v>2.4879999999999999E-2</v>
      </c>
      <c r="L194" s="48">
        <v>17353297.126609404</v>
      </c>
      <c r="M194" s="47"/>
    </row>
    <row r="195" spans="3:15" x14ac:dyDescent="0.3">
      <c r="C195" s="54">
        <v>3</v>
      </c>
      <c r="D195" s="51" t="s">
        <v>35</v>
      </c>
      <c r="E195" s="51" t="s">
        <v>34</v>
      </c>
      <c r="F195" s="53" t="s">
        <v>33</v>
      </c>
      <c r="G195" s="53" t="s">
        <v>32</v>
      </c>
      <c r="H195" s="52">
        <v>41850</v>
      </c>
      <c r="I195" s="51">
        <v>28</v>
      </c>
      <c r="J195" s="50">
        <v>200000000</v>
      </c>
      <c r="K195" s="49">
        <v>3.9579999999999997E-2</v>
      </c>
      <c r="L195" s="48">
        <v>7970959.5782806231</v>
      </c>
      <c r="M195" s="47"/>
    </row>
    <row r="196" spans="3:15" x14ac:dyDescent="0.3">
      <c r="C196" s="54">
        <v>4</v>
      </c>
      <c r="D196" s="51" t="s">
        <v>35</v>
      </c>
      <c r="E196" s="51" t="s">
        <v>34</v>
      </c>
      <c r="F196" s="53" t="s">
        <v>33</v>
      </c>
      <c r="G196" s="53" t="s">
        <v>32</v>
      </c>
      <c r="H196" s="52">
        <v>43566</v>
      </c>
      <c r="I196" s="51">
        <v>30</v>
      </c>
      <c r="J196" s="50">
        <v>200000000</v>
      </c>
      <c r="K196" s="49">
        <v>3.4970000000000001E-2</v>
      </c>
      <c r="L196" s="48">
        <v>6951111.2747842278</v>
      </c>
      <c r="M196" s="47"/>
    </row>
    <row r="197" spans="3:15" x14ac:dyDescent="0.3">
      <c r="C197" s="54">
        <v>5</v>
      </c>
      <c r="D197" s="51" t="s">
        <v>35</v>
      </c>
      <c r="E197" s="51" t="s">
        <v>34</v>
      </c>
      <c r="F197" s="53" t="s">
        <v>33</v>
      </c>
      <c r="G197" s="53" t="s">
        <v>32</v>
      </c>
      <c r="H197" s="52">
        <v>40518</v>
      </c>
      <c r="I197" s="51">
        <v>20</v>
      </c>
      <c r="J197" s="50">
        <v>65000000</v>
      </c>
      <c r="K197" s="49">
        <v>5.3269999999999998E-2</v>
      </c>
      <c r="L197" s="48">
        <v>3446598.9009999996</v>
      </c>
      <c r="M197" s="47"/>
    </row>
    <row r="198" spans="3:15" x14ac:dyDescent="0.3">
      <c r="C198" s="54">
        <v>6</v>
      </c>
      <c r="D198" s="51" t="s">
        <v>35</v>
      </c>
      <c r="E198" s="51" t="s">
        <v>34</v>
      </c>
      <c r="F198" s="53" t="s">
        <v>33</v>
      </c>
      <c r="G198" s="53" t="s">
        <v>32</v>
      </c>
      <c r="H198" s="52">
        <v>42272</v>
      </c>
      <c r="I198" s="51">
        <v>30</v>
      </c>
      <c r="J198" s="50">
        <v>30000000</v>
      </c>
      <c r="K198" s="49">
        <v>4.199E-2</v>
      </c>
      <c r="L198" s="48">
        <v>1249394.1070000001</v>
      </c>
      <c r="M198" s="47"/>
    </row>
    <row r="199" spans="3:15" x14ac:dyDescent="0.3">
      <c r="C199" s="54">
        <v>7</v>
      </c>
      <c r="D199" s="51" t="s">
        <v>35</v>
      </c>
      <c r="E199" s="51" t="s">
        <v>34</v>
      </c>
      <c r="F199" s="53" t="s">
        <v>33</v>
      </c>
      <c r="G199" s="53" t="s">
        <v>32</v>
      </c>
      <c r="H199" s="52">
        <v>44879</v>
      </c>
      <c r="I199" s="51">
        <v>30</v>
      </c>
      <c r="J199" s="50">
        <v>250000000</v>
      </c>
      <c r="K199" s="49">
        <v>5.2720000000000003E-2</v>
      </c>
      <c r="L199" s="48">
        <v>13092125.539472684</v>
      </c>
      <c r="M199" s="47"/>
    </row>
    <row r="200" spans="3:15" x14ac:dyDescent="0.3">
      <c r="C200" s="54">
        <v>8</v>
      </c>
      <c r="D200" s="51" t="s">
        <v>35</v>
      </c>
      <c r="E200" s="51" t="s">
        <v>34</v>
      </c>
      <c r="F200" s="53" t="s">
        <v>33</v>
      </c>
      <c r="G200" s="53" t="s">
        <v>32</v>
      </c>
      <c r="H200" s="52">
        <v>44238</v>
      </c>
      <c r="I200" s="51">
        <v>10</v>
      </c>
      <c r="J200" s="50">
        <v>200000000</v>
      </c>
      <c r="K200" s="49">
        <v>1.8149999999999999E-2</v>
      </c>
      <c r="L200" s="48">
        <v>3619618.3624033486</v>
      </c>
      <c r="M200" s="47"/>
    </row>
    <row r="201" spans="3:15" x14ac:dyDescent="0.3">
      <c r="C201" s="54">
        <v>9</v>
      </c>
      <c r="D201" s="51" t="s">
        <v>35</v>
      </c>
      <c r="E201" s="51" t="s">
        <v>34</v>
      </c>
      <c r="F201" s="53" t="s">
        <v>33</v>
      </c>
      <c r="G201" s="53" t="s">
        <v>32</v>
      </c>
      <c r="H201" s="52">
        <v>45456</v>
      </c>
      <c r="I201" s="51">
        <v>10</v>
      </c>
      <c r="J201" s="50">
        <v>200000000</v>
      </c>
      <c r="K201" s="49">
        <v>4.7179392125865638E-2</v>
      </c>
      <c r="L201" s="48">
        <v>9377241.004259469</v>
      </c>
      <c r="M201" s="47"/>
    </row>
    <row r="202" spans="3:15" x14ac:dyDescent="0.3">
      <c r="C202" s="54">
        <v>10</v>
      </c>
      <c r="D202" s="51" t="s">
        <v>35</v>
      </c>
      <c r="E202" s="51" t="s">
        <v>34</v>
      </c>
      <c r="F202" s="53" t="s">
        <v>33</v>
      </c>
      <c r="G202" s="53" t="s">
        <v>32</v>
      </c>
      <c r="H202" s="52">
        <v>45595</v>
      </c>
      <c r="I202" s="51">
        <v>10</v>
      </c>
      <c r="J202" s="50">
        <v>300000000</v>
      </c>
      <c r="K202" s="49">
        <v>4.4143855413421695E-2</v>
      </c>
      <c r="L202" s="48">
        <v>13096187.622081529</v>
      </c>
      <c r="M202" s="47"/>
    </row>
    <row r="203" spans="3:15" s="45" customFormat="1" ht="15.75" thickBot="1" x14ac:dyDescent="0.35">
      <c r="C203" s="54">
        <v>11</v>
      </c>
      <c r="D203" s="73" t="s">
        <v>35</v>
      </c>
      <c r="E203" s="73" t="s">
        <v>34</v>
      </c>
      <c r="F203" s="75" t="s">
        <v>33</v>
      </c>
      <c r="G203" s="75" t="s">
        <v>32</v>
      </c>
      <c r="H203" s="74">
        <v>46341</v>
      </c>
      <c r="I203" s="73">
        <v>10</v>
      </c>
      <c r="J203" s="72">
        <v>45068493.15068493</v>
      </c>
      <c r="K203" s="71">
        <v>4.8246982377069703E-2</v>
      </c>
      <c r="L203" s="70">
        <v>2158382.4561905167</v>
      </c>
      <c r="M203" s="98" t="s">
        <v>47</v>
      </c>
      <c r="N203" s="46"/>
      <c r="O203" s="46"/>
    </row>
    <row r="204" spans="3:15" ht="16.399999999999999" thickTop="1" thickBot="1" x14ac:dyDescent="0.35">
      <c r="C204" s="44" t="s">
        <v>3</v>
      </c>
      <c r="D204" s="42"/>
      <c r="E204" s="42"/>
      <c r="F204" s="42"/>
      <c r="G204" s="42"/>
      <c r="H204" s="43"/>
      <c r="I204" s="42"/>
      <c r="J204" s="40">
        <f>SUM(J193:J203)</f>
        <v>2305068493.1506848</v>
      </c>
      <c r="K204" s="68">
        <f>+L204/J204</f>
        <v>3.8819368535861536E-2</v>
      </c>
      <c r="L204" s="40">
        <f>SUM(L193:L203)</f>
        <v>89481303.336019456</v>
      </c>
      <c r="M204" s="39"/>
    </row>
    <row r="205" spans="3:15" x14ac:dyDescent="0.3">
      <c r="J205" s="38">
        <v>0</v>
      </c>
    </row>
    <row r="206" spans="3:15" ht="15.75" thickBot="1" x14ac:dyDescent="0.35">
      <c r="K206" s="37" t="s">
        <v>31</v>
      </c>
      <c r="L206" s="38">
        <v>89301539.568328261</v>
      </c>
      <c r="M206" s="32"/>
    </row>
    <row r="207" spans="3:15" ht="15.75" thickBot="1" x14ac:dyDescent="0.35">
      <c r="C207" s="109"/>
      <c r="D207" s="109"/>
      <c r="E207" s="1"/>
      <c r="F207" s="66" t="s">
        <v>46</v>
      </c>
      <c r="G207" s="65">
        <v>2027</v>
      </c>
      <c r="H207" s="64"/>
      <c r="I207" s="1"/>
      <c r="J207" s="62"/>
      <c r="K207" s="37"/>
      <c r="L207" s="36">
        <f>+L204-L206</f>
        <v>179763.76769119501</v>
      </c>
      <c r="M207" s="32"/>
    </row>
    <row r="208" spans="3:15" ht="15.75" thickBot="1" x14ac:dyDescent="0.35">
      <c r="C208" s="124"/>
      <c r="D208" s="124"/>
      <c r="E208" s="1"/>
      <c r="F208" s="1"/>
      <c r="G208" s="1"/>
      <c r="H208" s="64"/>
      <c r="I208" s="1"/>
      <c r="J208" s="62"/>
      <c r="K208" s="63"/>
      <c r="L208" s="62"/>
      <c r="M208" s="1"/>
    </row>
    <row r="209" spans="3:15" ht="37.35" x14ac:dyDescent="0.3">
      <c r="C209" s="61" t="s">
        <v>45</v>
      </c>
      <c r="D209" s="60" t="s">
        <v>44</v>
      </c>
      <c r="E209" s="60" t="s">
        <v>43</v>
      </c>
      <c r="F209" s="58" t="s">
        <v>42</v>
      </c>
      <c r="G209" s="58" t="s">
        <v>41</v>
      </c>
      <c r="H209" s="59" t="s">
        <v>40</v>
      </c>
      <c r="I209" s="58" t="s">
        <v>39</v>
      </c>
      <c r="J209" s="56" t="s">
        <v>38</v>
      </c>
      <c r="K209" s="57" t="s">
        <v>37</v>
      </c>
      <c r="L209" s="56" t="s">
        <v>59</v>
      </c>
      <c r="M209" s="55" t="s">
        <v>36</v>
      </c>
    </row>
    <row r="210" spans="3:15" x14ac:dyDescent="0.3">
      <c r="C210" s="54">
        <v>1</v>
      </c>
      <c r="D210" s="51" t="s">
        <v>35</v>
      </c>
      <c r="E210" s="51" t="s">
        <v>34</v>
      </c>
      <c r="F210" s="53" t="s">
        <v>33</v>
      </c>
      <c r="G210" s="53" t="s">
        <v>32</v>
      </c>
      <c r="H210" s="52">
        <v>40662</v>
      </c>
      <c r="I210" s="51">
        <v>30</v>
      </c>
      <c r="J210" s="50">
        <v>210000000</v>
      </c>
      <c r="K210" s="49">
        <v>5.2970000000000003E-2</v>
      </c>
      <c r="L210" s="48">
        <v>11168667.770611348</v>
      </c>
      <c r="M210" s="47"/>
    </row>
    <row r="211" spans="3:15" x14ac:dyDescent="0.3">
      <c r="C211" s="54">
        <v>2</v>
      </c>
      <c r="D211" s="51" t="s">
        <v>35</v>
      </c>
      <c r="E211" s="51" t="s">
        <v>34</v>
      </c>
      <c r="F211" s="53" t="s">
        <v>33</v>
      </c>
      <c r="G211" s="53" t="s">
        <v>32</v>
      </c>
      <c r="H211" s="52">
        <v>42872</v>
      </c>
      <c r="I211" s="51">
        <v>10</v>
      </c>
      <c r="J211" s="50">
        <v>225424657.53424656</v>
      </c>
      <c r="K211" s="49">
        <v>2.4879999999999999E-2</v>
      </c>
      <c r="L211" s="48">
        <v>6474933.1481935754</v>
      </c>
      <c r="M211" s="47"/>
    </row>
    <row r="212" spans="3:15" x14ac:dyDescent="0.3">
      <c r="C212" s="54">
        <v>3</v>
      </c>
      <c r="D212" s="51" t="s">
        <v>35</v>
      </c>
      <c r="E212" s="51" t="s">
        <v>34</v>
      </c>
      <c r="F212" s="53" t="s">
        <v>33</v>
      </c>
      <c r="G212" s="53" t="s">
        <v>32</v>
      </c>
      <c r="H212" s="52">
        <v>41850</v>
      </c>
      <c r="I212" s="51">
        <v>28</v>
      </c>
      <c r="J212" s="50">
        <v>200000000</v>
      </c>
      <c r="K212" s="49">
        <v>3.9579999999999997E-2</v>
      </c>
      <c r="L212" s="48">
        <v>7973185.8650733177</v>
      </c>
      <c r="M212" s="47"/>
    </row>
    <row r="213" spans="3:15" x14ac:dyDescent="0.3">
      <c r="C213" s="54">
        <v>4</v>
      </c>
      <c r="D213" s="51" t="s">
        <v>35</v>
      </c>
      <c r="E213" s="51" t="s">
        <v>34</v>
      </c>
      <c r="F213" s="53" t="s">
        <v>33</v>
      </c>
      <c r="G213" s="53" t="s">
        <v>32</v>
      </c>
      <c r="H213" s="52">
        <v>43566</v>
      </c>
      <c r="I213" s="51">
        <v>30</v>
      </c>
      <c r="J213" s="50">
        <v>200000000</v>
      </c>
      <c r="K213" s="49">
        <v>3.4970000000000001E-2</v>
      </c>
      <c r="L213" s="48">
        <v>6952339.1392892329</v>
      </c>
      <c r="M213" s="47"/>
    </row>
    <row r="214" spans="3:15" x14ac:dyDescent="0.3">
      <c r="C214" s="54">
        <v>5</v>
      </c>
      <c r="D214" s="51" t="s">
        <v>35</v>
      </c>
      <c r="E214" s="51" t="s">
        <v>34</v>
      </c>
      <c r="F214" s="53" t="s">
        <v>33</v>
      </c>
      <c r="G214" s="53" t="s">
        <v>32</v>
      </c>
      <c r="H214" s="52">
        <v>40518</v>
      </c>
      <c r="I214" s="51">
        <v>20</v>
      </c>
      <c r="J214" s="50">
        <v>65000000</v>
      </c>
      <c r="K214" s="49">
        <v>5.3269999999999998E-2</v>
      </c>
      <c r="L214" s="48">
        <v>3446598.9009999996</v>
      </c>
      <c r="M214" s="47"/>
    </row>
    <row r="215" spans="3:15" x14ac:dyDescent="0.3">
      <c r="C215" s="54">
        <v>6</v>
      </c>
      <c r="D215" s="51" t="s">
        <v>35</v>
      </c>
      <c r="E215" s="51" t="s">
        <v>34</v>
      </c>
      <c r="F215" s="53" t="s">
        <v>33</v>
      </c>
      <c r="G215" s="53" t="s">
        <v>32</v>
      </c>
      <c r="H215" s="52">
        <v>42272</v>
      </c>
      <c r="I215" s="51">
        <v>30</v>
      </c>
      <c r="J215" s="50">
        <v>30000000</v>
      </c>
      <c r="K215" s="49">
        <v>4.199E-2</v>
      </c>
      <c r="L215" s="48">
        <v>1249394.1070000001</v>
      </c>
      <c r="M215" s="47"/>
    </row>
    <row r="216" spans="3:15" x14ac:dyDescent="0.3">
      <c r="C216" s="54">
        <v>7</v>
      </c>
      <c r="D216" s="51" t="s">
        <v>35</v>
      </c>
      <c r="E216" s="51" t="s">
        <v>34</v>
      </c>
      <c r="F216" s="53" t="s">
        <v>33</v>
      </c>
      <c r="G216" s="53" t="s">
        <v>32</v>
      </c>
      <c r="H216" s="52">
        <v>44879</v>
      </c>
      <c r="I216" s="51">
        <v>30</v>
      </c>
      <c r="J216" s="50">
        <v>250000000</v>
      </c>
      <c r="K216" s="49">
        <v>5.2720000000000003E-2</v>
      </c>
      <c r="L216" s="48">
        <v>13093687.432855282</v>
      </c>
      <c r="M216" s="47"/>
    </row>
    <row r="217" spans="3:15" x14ac:dyDescent="0.3">
      <c r="C217" s="54">
        <v>8</v>
      </c>
      <c r="D217" s="51" t="s">
        <v>35</v>
      </c>
      <c r="E217" s="51" t="s">
        <v>34</v>
      </c>
      <c r="F217" s="53" t="s">
        <v>33</v>
      </c>
      <c r="G217" s="53" t="s">
        <v>32</v>
      </c>
      <c r="H217" s="52">
        <v>44238</v>
      </c>
      <c r="I217" s="51">
        <v>10</v>
      </c>
      <c r="J217" s="50">
        <v>200000000</v>
      </c>
      <c r="K217" s="49">
        <v>1.8149999999999999E-2</v>
      </c>
      <c r="L217" s="48">
        <v>3621753.6932256115</v>
      </c>
      <c r="M217" s="47"/>
    </row>
    <row r="218" spans="3:15" x14ac:dyDescent="0.3">
      <c r="C218" s="54">
        <v>9</v>
      </c>
      <c r="D218" s="51" t="s">
        <v>35</v>
      </c>
      <c r="E218" s="51" t="s">
        <v>34</v>
      </c>
      <c r="F218" s="53" t="s">
        <v>33</v>
      </c>
      <c r="G218" s="53" t="s">
        <v>32</v>
      </c>
      <c r="H218" s="52">
        <v>45456</v>
      </c>
      <c r="I218" s="51">
        <v>10</v>
      </c>
      <c r="J218" s="50">
        <v>200000000</v>
      </c>
      <c r="K218" s="49">
        <v>4.7179392125865638E-2</v>
      </c>
      <c r="L218" s="48">
        <v>9383055.4399254117</v>
      </c>
      <c r="M218" s="47"/>
    </row>
    <row r="219" spans="3:15" x14ac:dyDescent="0.3">
      <c r="C219" s="54">
        <v>10</v>
      </c>
      <c r="D219" s="51" t="s">
        <v>35</v>
      </c>
      <c r="E219" s="51" t="s">
        <v>34</v>
      </c>
      <c r="F219" s="53" t="s">
        <v>33</v>
      </c>
      <c r="G219" s="53" t="s">
        <v>32</v>
      </c>
      <c r="H219" s="52">
        <v>45595</v>
      </c>
      <c r="I219" s="51">
        <v>10</v>
      </c>
      <c r="J219" s="50">
        <v>300000000</v>
      </c>
      <c r="K219" s="49">
        <v>4.4143855413421695E-2</v>
      </c>
      <c r="L219" s="48">
        <v>13103617.337709157</v>
      </c>
      <c r="M219" s="47"/>
    </row>
    <row r="220" spans="3:15" s="45" customFormat="1" x14ac:dyDescent="0.3">
      <c r="C220" s="54">
        <v>11</v>
      </c>
      <c r="D220" s="51" t="s">
        <v>35</v>
      </c>
      <c r="E220" s="51" t="s">
        <v>34</v>
      </c>
      <c r="F220" s="53" t="s">
        <v>33</v>
      </c>
      <c r="G220" s="53" t="s">
        <v>32</v>
      </c>
      <c r="H220" s="52">
        <v>46341</v>
      </c>
      <c r="I220" s="51">
        <v>10</v>
      </c>
      <c r="J220" s="50">
        <v>350000000</v>
      </c>
      <c r="K220" s="49">
        <f>+K203</f>
        <v>4.8246982377069703E-2</v>
      </c>
      <c r="L220" s="48">
        <v>16763191.740046239</v>
      </c>
      <c r="M220" s="97"/>
      <c r="N220" s="67"/>
      <c r="O220" s="46"/>
    </row>
    <row r="221" spans="3:15" s="45" customFormat="1" ht="15.75" thickBot="1" x14ac:dyDescent="0.35">
      <c r="C221" s="54">
        <v>12</v>
      </c>
      <c r="D221" s="73" t="s">
        <v>35</v>
      </c>
      <c r="E221" s="73" t="s">
        <v>34</v>
      </c>
      <c r="F221" s="75" t="s">
        <v>33</v>
      </c>
      <c r="G221" s="75" t="s">
        <v>32</v>
      </c>
      <c r="H221" s="74">
        <v>46478</v>
      </c>
      <c r="I221" s="73">
        <v>30</v>
      </c>
      <c r="J221" s="72">
        <v>301369863.01369864</v>
      </c>
      <c r="K221" s="71">
        <v>4.7695956066443168E-2</v>
      </c>
      <c r="L221" s="70">
        <v>14284285.472638544</v>
      </c>
      <c r="M221" s="98" t="s">
        <v>53</v>
      </c>
      <c r="N221" s="67"/>
      <c r="O221" s="46"/>
    </row>
    <row r="222" spans="3:15" ht="16.399999999999999" thickTop="1" thickBot="1" x14ac:dyDescent="0.35">
      <c r="C222" s="44" t="s">
        <v>3</v>
      </c>
      <c r="D222" s="42"/>
      <c r="E222" s="42"/>
      <c r="F222" s="42"/>
      <c r="G222" s="42"/>
      <c r="H222" s="43"/>
      <c r="I222" s="42"/>
      <c r="J222" s="40">
        <f>SUM(J210:J221)</f>
        <v>2531794520.547945</v>
      </c>
      <c r="K222" s="41">
        <f>+L222/J222</f>
        <v>4.246581196656464E-2</v>
      </c>
      <c r="L222" s="40">
        <f>SUM(L210:L221)</f>
        <v>107514710.04756771</v>
      </c>
      <c r="M222" s="39"/>
    </row>
    <row r="223" spans="3:15" x14ac:dyDescent="0.3">
      <c r="J223" s="38">
        <v>56506849.315068245</v>
      </c>
      <c r="K223" s="37"/>
      <c r="L223" s="38"/>
    </row>
    <row r="224" spans="3:15" ht="15.75" thickBot="1" x14ac:dyDescent="0.35">
      <c r="J224" s="38"/>
      <c r="K224" s="37" t="s">
        <v>31</v>
      </c>
      <c r="L224" s="38">
        <v>103285670.70641373</v>
      </c>
      <c r="M224" s="32"/>
    </row>
    <row r="225" spans="3:15" ht="15.75" thickBot="1" x14ac:dyDescent="0.35">
      <c r="C225" s="109"/>
      <c r="D225" s="109"/>
      <c r="E225" s="1"/>
      <c r="F225" s="66" t="s">
        <v>46</v>
      </c>
      <c r="G225" s="65">
        <v>2028</v>
      </c>
      <c r="H225" s="64"/>
      <c r="I225" s="1"/>
      <c r="J225" s="36"/>
      <c r="K225" s="37"/>
      <c r="L225" s="36">
        <f>+L222-L224</f>
        <v>4229039.3411539793</v>
      </c>
      <c r="M225" s="32"/>
    </row>
    <row r="226" spans="3:15" ht="15.75" thickBot="1" x14ac:dyDescent="0.35">
      <c r="C226" s="124"/>
      <c r="D226" s="124"/>
      <c r="E226" s="1"/>
      <c r="F226" s="1"/>
      <c r="G226" s="1"/>
      <c r="H226" s="64"/>
      <c r="I226" s="1"/>
      <c r="J226" s="62"/>
      <c r="K226" s="63"/>
      <c r="L226" s="62"/>
      <c r="M226" s="1"/>
    </row>
    <row r="227" spans="3:15" ht="37.35" x14ac:dyDescent="0.3">
      <c r="C227" s="61" t="s">
        <v>45</v>
      </c>
      <c r="D227" s="60" t="s">
        <v>44</v>
      </c>
      <c r="E227" s="60" t="s">
        <v>43</v>
      </c>
      <c r="F227" s="58" t="s">
        <v>42</v>
      </c>
      <c r="G227" s="58" t="s">
        <v>41</v>
      </c>
      <c r="H227" s="59" t="s">
        <v>40</v>
      </c>
      <c r="I227" s="58" t="s">
        <v>39</v>
      </c>
      <c r="J227" s="56" t="s">
        <v>38</v>
      </c>
      <c r="K227" s="57" t="s">
        <v>37</v>
      </c>
      <c r="L227" s="56" t="s">
        <v>59</v>
      </c>
      <c r="M227" s="55" t="s">
        <v>36</v>
      </c>
    </row>
    <row r="228" spans="3:15" x14ac:dyDescent="0.3">
      <c r="C228" s="54">
        <v>1</v>
      </c>
      <c r="D228" s="51" t="s">
        <v>35</v>
      </c>
      <c r="E228" s="51" t="s">
        <v>34</v>
      </c>
      <c r="F228" s="53" t="s">
        <v>33</v>
      </c>
      <c r="G228" s="53" t="s">
        <v>32</v>
      </c>
      <c r="H228" s="52">
        <v>40662</v>
      </c>
      <c r="I228" s="51">
        <v>30</v>
      </c>
      <c r="J228" s="50">
        <v>210000000</v>
      </c>
      <c r="K228" s="49">
        <v>5.2970000000000003E-2</v>
      </c>
      <c r="L228" s="48">
        <v>11171069.99915733</v>
      </c>
      <c r="M228" s="47"/>
    </row>
    <row r="229" spans="3:15" x14ac:dyDescent="0.3">
      <c r="C229" s="54">
        <v>3</v>
      </c>
      <c r="D229" s="51" t="s">
        <v>35</v>
      </c>
      <c r="E229" s="51" t="s">
        <v>34</v>
      </c>
      <c r="F229" s="53" t="s">
        <v>33</v>
      </c>
      <c r="G229" s="53" t="s">
        <v>32</v>
      </c>
      <c r="H229" s="52">
        <v>41850</v>
      </c>
      <c r="I229" s="51">
        <v>28</v>
      </c>
      <c r="J229" s="50">
        <v>200000000</v>
      </c>
      <c r="K229" s="49">
        <v>3.9579999999999997E-2</v>
      </c>
      <c r="L229" s="48">
        <v>7975502.3336512158</v>
      </c>
      <c r="M229" s="47"/>
    </row>
    <row r="230" spans="3:15" x14ac:dyDescent="0.3">
      <c r="C230" s="54">
        <v>4</v>
      </c>
      <c r="D230" s="51" t="s">
        <v>35</v>
      </c>
      <c r="E230" s="51" t="s">
        <v>34</v>
      </c>
      <c r="F230" s="53" t="s">
        <v>33</v>
      </c>
      <c r="G230" s="53" t="s">
        <v>32</v>
      </c>
      <c r="H230" s="52">
        <v>43566</v>
      </c>
      <c r="I230" s="51">
        <v>30</v>
      </c>
      <c r="J230" s="50">
        <v>200000000</v>
      </c>
      <c r="K230" s="49">
        <v>3.4970000000000001E-2</v>
      </c>
      <c r="L230" s="48">
        <v>6953609.9430282013</v>
      </c>
      <c r="M230" s="47"/>
    </row>
    <row r="231" spans="3:15" x14ac:dyDescent="0.3">
      <c r="C231" s="54">
        <v>5</v>
      </c>
      <c r="D231" s="51" t="s">
        <v>35</v>
      </c>
      <c r="E231" s="51" t="s">
        <v>34</v>
      </c>
      <c r="F231" s="53" t="s">
        <v>33</v>
      </c>
      <c r="G231" s="53" t="s">
        <v>32</v>
      </c>
      <c r="H231" s="52">
        <v>40518</v>
      </c>
      <c r="I231" s="51">
        <v>20</v>
      </c>
      <c r="J231" s="50">
        <v>65000000</v>
      </c>
      <c r="K231" s="49">
        <v>5.3269999999999998E-2</v>
      </c>
      <c r="L231" s="48">
        <v>3446598.9009999996</v>
      </c>
      <c r="M231" s="47"/>
    </row>
    <row r="232" spans="3:15" x14ac:dyDescent="0.3">
      <c r="C232" s="54">
        <v>6</v>
      </c>
      <c r="D232" s="51" t="s">
        <v>35</v>
      </c>
      <c r="E232" s="51" t="s">
        <v>34</v>
      </c>
      <c r="F232" s="53" t="s">
        <v>33</v>
      </c>
      <c r="G232" s="53" t="s">
        <v>32</v>
      </c>
      <c r="H232" s="52">
        <v>42272</v>
      </c>
      <c r="I232" s="51">
        <v>30</v>
      </c>
      <c r="J232" s="50">
        <v>30000000</v>
      </c>
      <c r="K232" s="49">
        <v>4.199E-2</v>
      </c>
      <c r="L232" s="48">
        <v>1249394.1070000001</v>
      </c>
      <c r="M232" s="47"/>
    </row>
    <row r="233" spans="3:15" x14ac:dyDescent="0.3">
      <c r="C233" s="54">
        <v>7</v>
      </c>
      <c r="D233" s="51" t="s">
        <v>35</v>
      </c>
      <c r="E233" s="51" t="s">
        <v>34</v>
      </c>
      <c r="F233" s="53" t="s">
        <v>33</v>
      </c>
      <c r="G233" s="53" t="s">
        <v>32</v>
      </c>
      <c r="H233" s="52">
        <v>44879</v>
      </c>
      <c r="I233" s="51">
        <v>30</v>
      </c>
      <c r="J233" s="50">
        <v>250000000</v>
      </c>
      <c r="K233" s="49">
        <v>5.2720000000000003E-2</v>
      </c>
      <c r="L233" s="48">
        <v>13095331.671099173</v>
      </c>
      <c r="M233" s="47"/>
    </row>
    <row r="234" spans="3:15" x14ac:dyDescent="0.3">
      <c r="C234" s="54">
        <v>8</v>
      </c>
      <c r="D234" s="51" t="s">
        <v>35</v>
      </c>
      <c r="E234" s="51" t="s">
        <v>34</v>
      </c>
      <c r="F234" s="53" t="s">
        <v>33</v>
      </c>
      <c r="G234" s="53" t="s">
        <v>32</v>
      </c>
      <c r="H234" s="52">
        <v>44238</v>
      </c>
      <c r="I234" s="51">
        <v>10</v>
      </c>
      <c r="J234" s="50">
        <v>200000000</v>
      </c>
      <c r="K234" s="49">
        <v>1.8149999999999999E-2</v>
      </c>
      <c r="L234" s="48">
        <v>3623927.7904243777</v>
      </c>
      <c r="M234" s="47"/>
    </row>
    <row r="235" spans="3:15" x14ac:dyDescent="0.3">
      <c r="C235" s="54">
        <v>9</v>
      </c>
      <c r="D235" s="51" t="s">
        <v>35</v>
      </c>
      <c r="E235" s="51" t="s">
        <v>34</v>
      </c>
      <c r="F235" s="53" t="s">
        <v>33</v>
      </c>
      <c r="G235" s="53" t="s">
        <v>32</v>
      </c>
      <c r="H235" s="52">
        <v>45456</v>
      </c>
      <c r="I235" s="51">
        <v>10</v>
      </c>
      <c r="J235" s="50">
        <v>200000000</v>
      </c>
      <c r="K235" s="49">
        <v>4.7179392125865638E-2</v>
      </c>
      <c r="L235" s="48">
        <v>9389144.19713163</v>
      </c>
      <c r="M235" s="47"/>
    </row>
    <row r="236" spans="3:15" x14ac:dyDescent="0.3">
      <c r="C236" s="54">
        <v>10</v>
      </c>
      <c r="D236" s="51" t="s">
        <v>35</v>
      </c>
      <c r="E236" s="51" t="s">
        <v>34</v>
      </c>
      <c r="F236" s="53" t="s">
        <v>33</v>
      </c>
      <c r="G236" s="53" t="s">
        <v>32</v>
      </c>
      <c r="H236" s="52">
        <v>45595</v>
      </c>
      <c r="I236" s="51">
        <v>10</v>
      </c>
      <c r="J236" s="50">
        <v>300000000</v>
      </c>
      <c r="K236" s="49">
        <v>4.4143855413421695E-2</v>
      </c>
      <c r="L236" s="48">
        <v>13111373.322325192</v>
      </c>
      <c r="M236" s="47"/>
    </row>
    <row r="237" spans="3:15" s="45" customFormat="1" x14ac:dyDescent="0.3">
      <c r="C237" s="54">
        <v>11</v>
      </c>
      <c r="D237" s="51" t="s">
        <v>35</v>
      </c>
      <c r="E237" s="51" t="s">
        <v>34</v>
      </c>
      <c r="F237" s="53" t="s">
        <v>33</v>
      </c>
      <c r="G237" s="53" t="s">
        <v>32</v>
      </c>
      <c r="H237" s="52">
        <v>46341</v>
      </c>
      <c r="I237" s="51">
        <v>10</v>
      </c>
      <c r="J237" s="50">
        <v>350000000</v>
      </c>
      <c r="K237" s="49">
        <f>+K220</f>
        <v>4.8246982377069703E-2</v>
      </c>
      <c r="L237" s="48">
        <v>16773236.363259304</v>
      </c>
      <c r="M237" s="97"/>
      <c r="O237" s="46"/>
    </row>
    <row r="238" spans="3:15" s="45" customFormat="1" x14ac:dyDescent="0.3">
      <c r="C238" s="54">
        <v>12</v>
      </c>
      <c r="D238" s="51" t="s">
        <v>35</v>
      </c>
      <c r="E238" s="51" t="s">
        <v>34</v>
      </c>
      <c r="F238" s="53" t="s">
        <v>33</v>
      </c>
      <c r="G238" s="53" t="s">
        <v>32</v>
      </c>
      <c r="H238" s="52">
        <v>46478</v>
      </c>
      <c r="I238" s="51">
        <v>30</v>
      </c>
      <c r="J238" s="50">
        <v>400000000</v>
      </c>
      <c r="K238" s="49">
        <f>+K221</f>
        <v>4.7695956066443168E-2</v>
      </c>
      <c r="L238" s="48">
        <v>18960549.135566428</v>
      </c>
      <c r="M238" s="97"/>
      <c r="O238" s="46"/>
    </row>
    <row r="239" spans="3:15" s="45" customFormat="1" ht="15.75" thickBot="1" x14ac:dyDescent="0.35">
      <c r="C239" s="54">
        <v>13</v>
      </c>
      <c r="D239" s="99" t="s">
        <v>35</v>
      </c>
      <c r="E239" s="99" t="s">
        <v>34</v>
      </c>
      <c r="F239" s="100" t="s">
        <v>33</v>
      </c>
      <c r="G239" s="100" t="s">
        <v>32</v>
      </c>
      <c r="H239" s="101">
        <v>46844</v>
      </c>
      <c r="I239" s="99">
        <v>30</v>
      </c>
      <c r="J239" s="102">
        <v>225409836.06557378</v>
      </c>
      <c r="K239" s="103">
        <v>4.7722482732688754E-2</v>
      </c>
      <c r="L239" s="70">
        <v>10685402.896021429</v>
      </c>
      <c r="M239" s="98" t="s">
        <v>54</v>
      </c>
      <c r="O239" s="46"/>
    </row>
    <row r="240" spans="3:15" ht="16.399999999999999" thickTop="1" thickBot="1" x14ac:dyDescent="0.35">
      <c r="C240" s="44" t="s">
        <v>3</v>
      </c>
      <c r="D240" s="42"/>
      <c r="E240" s="42"/>
      <c r="F240" s="42"/>
      <c r="G240" s="42"/>
      <c r="H240" s="43"/>
      <c r="I240" s="42"/>
      <c r="J240" s="40">
        <f>SUM(J228:J239)</f>
        <v>2630409836.0655737</v>
      </c>
      <c r="K240" s="41">
        <f>+L240/J240</f>
        <v>4.4265018729485031E-2</v>
      </c>
      <c r="L240" s="40">
        <f>SUM(L228:L239)</f>
        <v>116435140.65966427</v>
      </c>
      <c r="M240" s="39"/>
    </row>
    <row r="241" spans="3:15" x14ac:dyDescent="0.3">
      <c r="J241" s="38">
        <v>75000000</v>
      </c>
      <c r="K241" s="37"/>
      <c r="L241" s="38"/>
    </row>
    <row r="242" spans="3:15" x14ac:dyDescent="0.3">
      <c r="J242" s="38"/>
      <c r="K242" s="37" t="s">
        <v>31</v>
      </c>
      <c r="L242" s="38">
        <v>112016303.82892141</v>
      </c>
      <c r="M242" s="32"/>
    </row>
    <row r="243" spans="3:15" ht="15.75" thickBot="1" x14ac:dyDescent="0.35">
      <c r="J243" s="38"/>
      <c r="K243" s="37"/>
      <c r="L243" s="36">
        <f>+L240-L242</f>
        <v>4418836.8307428658</v>
      </c>
      <c r="M243" s="32"/>
    </row>
    <row r="244" spans="3:15" ht="15.75" thickBot="1" x14ac:dyDescent="0.35">
      <c r="C244" s="109"/>
      <c r="D244" s="109"/>
      <c r="E244" s="1"/>
      <c r="F244" s="66" t="s">
        <v>46</v>
      </c>
      <c r="G244" s="65">
        <v>2029</v>
      </c>
      <c r="H244" s="64"/>
      <c r="I244" s="1"/>
      <c r="J244" s="62"/>
      <c r="K244" s="63"/>
      <c r="L244" s="62"/>
      <c r="M244" s="1"/>
    </row>
    <row r="245" spans="3:15" ht="15.75" thickBot="1" x14ac:dyDescent="0.35">
      <c r="C245" s="124"/>
      <c r="D245" s="124"/>
      <c r="E245" s="1"/>
      <c r="F245" s="1"/>
      <c r="G245" s="1"/>
      <c r="H245" s="64"/>
      <c r="I245" s="1"/>
      <c r="J245" s="62"/>
      <c r="K245" s="63"/>
      <c r="L245" s="62"/>
      <c r="M245" s="1"/>
    </row>
    <row r="246" spans="3:15" ht="37.35" x14ac:dyDescent="0.3">
      <c r="C246" s="61" t="s">
        <v>45</v>
      </c>
      <c r="D246" s="60" t="s">
        <v>44</v>
      </c>
      <c r="E246" s="60" t="s">
        <v>43</v>
      </c>
      <c r="F246" s="58" t="s">
        <v>42</v>
      </c>
      <c r="G246" s="58" t="s">
        <v>41</v>
      </c>
      <c r="H246" s="59" t="s">
        <v>40</v>
      </c>
      <c r="I246" s="58" t="s">
        <v>39</v>
      </c>
      <c r="J246" s="56" t="s">
        <v>38</v>
      </c>
      <c r="K246" s="57" t="s">
        <v>37</v>
      </c>
      <c r="L246" s="56" t="s">
        <v>59</v>
      </c>
      <c r="M246" s="55" t="s">
        <v>36</v>
      </c>
    </row>
    <row r="247" spans="3:15" x14ac:dyDescent="0.3">
      <c r="C247" s="54">
        <v>1</v>
      </c>
      <c r="D247" s="51" t="s">
        <v>35</v>
      </c>
      <c r="E247" s="51" t="s">
        <v>34</v>
      </c>
      <c r="F247" s="53" t="s">
        <v>33</v>
      </c>
      <c r="G247" s="53" t="s">
        <v>32</v>
      </c>
      <c r="H247" s="52">
        <v>40662</v>
      </c>
      <c r="I247" s="51">
        <v>30</v>
      </c>
      <c r="J247" s="50">
        <v>210000000</v>
      </c>
      <c r="K247" s="49">
        <v>5.2970000000000003E-2</v>
      </c>
      <c r="L247" s="48">
        <v>11173600.557436105</v>
      </c>
      <c r="M247" s="47"/>
    </row>
    <row r="248" spans="3:15" x14ac:dyDescent="0.3">
      <c r="C248" s="54">
        <v>4</v>
      </c>
      <c r="D248" s="51" t="s">
        <v>35</v>
      </c>
      <c r="E248" s="51" t="s">
        <v>34</v>
      </c>
      <c r="F248" s="53" t="s">
        <v>33</v>
      </c>
      <c r="G248" s="53" t="s">
        <v>32</v>
      </c>
      <c r="H248" s="52">
        <v>43566</v>
      </c>
      <c r="I248" s="51">
        <v>30</v>
      </c>
      <c r="J248" s="50">
        <v>200000000</v>
      </c>
      <c r="K248" s="49">
        <v>3.4970000000000001E-2</v>
      </c>
      <c r="L248" s="48">
        <v>6954925.1876145452</v>
      </c>
      <c r="M248" s="47"/>
    </row>
    <row r="249" spans="3:15" x14ac:dyDescent="0.3">
      <c r="C249" s="54">
        <v>3</v>
      </c>
      <c r="D249" s="51" t="s">
        <v>35</v>
      </c>
      <c r="E249" s="51" t="s">
        <v>34</v>
      </c>
      <c r="F249" s="53" t="s">
        <v>33</v>
      </c>
      <c r="G249" s="53" t="s">
        <v>32</v>
      </c>
      <c r="H249" s="52">
        <v>41850</v>
      </c>
      <c r="I249" s="51">
        <v>28</v>
      </c>
      <c r="J249" s="50">
        <v>200000000</v>
      </c>
      <c r="K249" s="49">
        <v>3.9579999999999997E-2</v>
      </c>
      <c r="L249" s="48">
        <v>7977912.6370721376</v>
      </c>
      <c r="M249" s="47"/>
    </row>
    <row r="250" spans="3:15" x14ac:dyDescent="0.3">
      <c r="C250" s="54">
        <v>5</v>
      </c>
      <c r="D250" s="51" t="s">
        <v>35</v>
      </c>
      <c r="E250" s="51" t="s">
        <v>34</v>
      </c>
      <c r="F250" s="53" t="s">
        <v>33</v>
      </c>
      <c r="G250" s="53" t="s">
        <v>32</v>
      </c>
      <c r="H250" s="52">
        <v>40518</v>
      </c>
      <c r="I250" s="51">
        <v>20</v>
      </c>
      <c r="J250" s="50">
        <v>65000000</v>
      </c>
      <c r="K250" s="49">
        <v>5.3269999999999998E-2</v>
      </c>
      <c r="L250" s="48">
        <v>3446598.9009999996</v>
      </c>
      <c r="M250" s="47"/>
    </row>
    <row r="251" spans="3:15" x14ac:dyDescent="0.3">
      <c r="C251" s="54">
        <v>6</v>
      </c>
      <c r="D251" s="51" t="s">
        <v>35</v>
      </c>
      <c r="E251" s="51" t="s">
        <v>34</v>
      </c>
      <c r="F251" s="53" t="s">
        <v>33</v>
      </c>
      <c r="G251" s="53" t="s">
        <v>32</v>
      </c>
      <c r="H251" s="52">
        <v>42272</v>
      </c>
      <c r="I251" s="51">
        <v>30</v>
      </c>
      <c r="J251" s="50">
        <v>30000000</v>
      </c>
      <c r="K251" s="49">
        <v>4.199E-2</v>
      </c>
      <c r="L251" s="48">
        <v>1249394.1070000001</v>
      </c>
      <c r="M251" s="47"/>
    </row>
    <row r="252" spans="3:15" x14ac:dyDescent="0.3">
      <c r="C252" s="54">
        <v>8</v>
      </c>
      <c r="D252" s="51" t="s">
        <v>35</v>
      </c>
      <c r="E252" s="51" t="s">
        <v>34</v>
      </c>
      <c r="F252" s="53" t="s">
        <v>33</v>
      </c>
      <c r="G252" s="53" t="s">
        <v>32</v>
      </c>
      <c r="H252" s="52">
        <v>44238</v>
      </c>
      <c r="I252" s="51">
        <v>10</v>
      </c>
      <c r="J252" s="50">
        <v>200000000</v>
      </c>
      <c r="K252" s="49">
        <v>1.8149999999999999E-2</v>
      </c>
      <c r="L252" s="48">
        <v>3626141.3577931407</v>
      </c>
      <c r="M252" s="47"/>
    </row>
    <row r="253" spans="3:15" x14ac:dyDescent="0.3">
      <c r="C253" s="54">
        <v>7</v>
      </c>
      <c r="D253" s="51" t="s">
        <v>35</v>
      </c>
      <c r="E253" s="51" t="s">
        <v>34</v>
      </c>
      <c r="F253" s="53" t="s">
        <v>33</v>
      </c>
      <c r="G253" s="53" t="s">
        <v>32</v>
      </c>
      <c r="H253" s="52">
        <v>44879</v>
      </c>
      <c r="I253" s="51">
        <v>30</v>
      </c>
      <c r="J253" s="50">
        <v>250000000</v>
      </c>
      <c r="K253" s="49">
        <v>5.2720000000000003E-2</v>
      </c>
      <c r="L253" s="48">
        <v>13097062.595522558</v>
      </c>
      <c r="M253" s="47"/>
    </row>
    <row r="254" spans="3:15" x14ac:dyDescent="0.3">
      <c r="C254" s="54">
        <v>9</v>
      </c>
      <c r="D254" s="51" t="s">
        <v>35</v>
      </c>
      <c r="E254" s="51" t="s">
        <v>34</v>
      </c>
      <c r="F254" s="53" t="s">
        <v>33</v>
      </c>
      <c r="G254" s="53" t="s">
        <v>32</v>
      </c>
      <c r="H254" s="52">
        <v>45456</v>
      </c>
      <c r="I254" s="51">
        <v>10</v>
      </c>
      <c r="J254" s="50">
        <v>200000000</v>
      </c>
      <c r="K254" s="49">
        <v>4.7179392125865638E-2</v>
      </c>
      <c r="L254" s="48">
        <v>9395520.2182016373</v>
      </c>
      <c r="M254" s="47"/>
    </row>
    <row r="255" spans="3:15" x14ac:dyDescent="0.3">
      <c r="C255" s="54">
        <v>10</v>
      </c>
      <c r="D255" s="51" t="s">
        <v>35</v>
      </c>
      <c r="E255" s="51" t="s">
        <v>34</v>
      </c>
      <c r="F255" s="53" t="s">
        <v>33</v>
      </c>
      <c r="G255" s="53" t="s">
        <v>32</v>
      </c>
      <c r="H255" s="52">
        <v>45595</v>
      </c>
      <c r="I255" s="51">
        <v>10</v>
      </c>
      <c r="J255" s="50">
        <v>300000000</v>
      </c>
      <c r="K255" s="49">
        <v>4.4143855413421695E-2</v>
      </c>
      <c r="L255" s="48">
        <v>13119469.903726028</v>
      </c>
      <c r="M255" s="47"/>
    </row>
    <row r="256" spans="3:15" s="45" customFormat="1" x14ac:dyDescent="0.3">
      <c r="C256" s="54">
        <v>11</v>
      </c>
      <c r="D256" s="51" t="s">
        <v>35</v>
      </c>
      <c r="E256" s="51" t="s">
        <v>34</v>
      </c>
      <c r="F256" s="53" t="s">
        <v>33</v>
      </c>
      <c r="G256" s="53" t="s">
        <v>32</v>
      </c>
      <c r="H256" s="52">
        <v>46341</v>
      </c>
      <c r="I256" s="51">
        <v>10</v>
      </c>
      <c r="J256" s="50">
        <v>350000000</v>
      </c>
      <c r="K256" s="49">
        <f>+K237</f>
        <v>4.8246982377069703E-2</v>
      </c>
      <c r="L256" s="48">
        <v>16783765.609231509</v>
      </c>
      <c r="M256" s="97"/>
      <c r="O256" s="46"/>
    </row>
    <row r="257" spans="3:15" s="45" customFormat="1" x14ac:dyDescent="0.3">
      <c r="C257" s="54">
        <v>12</v>
      </c>
      <c r="D257" s="51" t="s">
        <v>35</v>
      </c>
      <c r="E257" s="51" t="s">
        <v>34</v>
      </c>
      <c r="F257" s="53" t="s">
        <v>33</v>
      </c>
      <c r="G257" s="53" t="s">
        <v>32</v>
      </c>
      <c r="H257" s="52">
        <v>46478</v>
      </c>
      <c r="I257" s="51">
        <v>30</v>
      </c>
      <c r="J257" s="50">
        <v>400000000</v>
      </c>
      <c r="K257" s="49">
        <f>+K238</f>
        <v>4.7695956066443168E-2</v>
      </c>
      <c r="L257" s="48">
        <v>18962483.16535493</v>
      </c>
      <c r="M257" s="97"/>
      <c r="O257" s="46"/>
    </row>
    <row r="258" spans="3:15" s="45" customFormat="1" x14ac:dyDescent="0.3">
      <c r="C258" s="54">
        <v>13</v>
      </c>
      <c r="D258" s="51" t="s">
        <v>35</v>
      </c>
      <c r="E258" s="51" t="s">
        <v>34</v>
      </c>
      <c r="F258" s="53" t="s">
        <v>33</v>
      </c>
      <c r="G258" s="53" t="s">
        <v>32</v>
      </c>
      <c r="H258" s="52">
        <v>46844</v>
      </c>
      <c r="I258" s="51">
        <v>30</v>
      </c>
      <c r="J258" s="50">
        <v>300000000</v>
      </c>
      <c r="K258" s="49">
        <f>+K239</f>
        <v>4.7722482732688754E-2</v>
      </c>
      <c r="L258" s="48">
        <v>14222422.174993003</v>
      </c>
      <c r="M258" s="97"/>
      <c r="O258" s="46"/>
    </row>
    <row r="259" spans="3:15" s="45" customFormat="1" ht="15.75" thickBot="1" x14ac:dyDescent="0.35">
      <c r="C259" s="104">
        <v>14</v>
      </c>
      <c r="D259" s="99" t="s">
        <v>35</v>
      </c>
      <c r="E259" s="99" t="s">
        <v>34</v>
      </c>
      <c r="F259" s="100" t="s">
        <v>33</v>
      </c>
      <c r="G259" s="100" t="s">
        <v>32</v>
      </c>
      <c r="H259" s="101">
        <v>47209</v>
      </c>
      <c r="I259" s="99">
        <v>30</v>
      </c>
      <c r="J259" s="102">
        <v>188356164.38356164</v>
      </c>
      <c r="K259" s="103">
        <v>4.7743715803100439E-2</v>
      </c>
      <c r="L259" s="105">
        <v>8929873.4198161978</v>
      </c>
      <c r="M259" s="98" t="s">
        <v>55</v>
      </c>
      <c r="O259" s="46"/>
    </row>
    <row r="260" spans="3:15" ht="16.399999999999999" thickTop="1" thickBot="1" x14ac:dyDescent="0.35">
      <c r="C260" s="44" t="s">
        <v>3</v>
      </c>
      <c r="D260" s="42"/>
      <c r="E260" s="42"/>
      <c r="F260" s="42"/>
      <c r="G260" s="42"/>
      <c r="H260" s="43"/>
      <c r="I260" s="42"/>
      <c r="J260" s="40">
        <f>SUM(J247:J259)</f>
        <v>2893356164.3835616</v>
      </c>
      <c r="K260" s="41">
        <f>+L260/J260</f>
        <v>4.4563877555749407E-2</v>
      </c>
      <c r="L260" s="40">
        <f>SUM(L247:L259)</f>
        <v>128939169.8347618</v>
      </c>
      <c r="M260" s="39"/>
    </row>
    <row r="261" spans="3:15" x14ac:dyDescent="0.3">
      <c r="J261" s="38">
        <v>75000000</v>
      </c>
      <c r="K261" s="37"/>
      <c r="L261" s="38"/>
    </row>
    <row r="262" spans="3:15" x14ac:dyDescent="0.3">
      <c r="J262" s="38"/>
      <c r="K262" s="37" t="s">
        <v>31</v>
      </c>
      <c r="L262" s="38">
        <v>125380419.18091992</v>
      </c>
      <c r="M262" s="32"/>
    </row>
    <row r="263" spans="3:15" ht="15.75" thickBot="1" x14ac:dyDescent="0.35">
      <c r="J263" s="38"/>
      <c r="K263" s="37"/>
      <c r="L263" s="36">
        <f>+L260-L262</f>
        <v>3558750.6538418829</v>
      </c>
      <c r="M263" s="32"/>
    </row>
    <row r="264" spans="3:15" ht="15.75" thickBot="1" x14ac:dyDescent="0.35">
      <c r="C264" s="109"/>
      <c r="D264" s="109"/>
      <c r="E264" s="1"/>
      <c r="F264" s="66" t="s">
        <v>46</v>
      </c>
      <c r="G264" s="65">
        <v>2030</v>
      </c>
      <c r="H264" s="64"/>
      <c r="I264" s="1"/>
      <c r="J264" s="62"/>
      <c r="K264" s="63"/>
      <c r="L264" s="62"/>
      <c r="M264" s="1"/>
    </row>
    <row r="265" spans="3:15" ht="15.75" thickBot="1" x14ac:dyDescent="0.35">
      <c r="C265" s="124"/>
      <c r="D265" s="124"/>
      <c r="E265" s="1"/>
      <c r="F265" s="1"/>
      <c r="G265" s="1"/>
      <c r="H265" s="64"/>
      <c r="I265" s="1"/>
      <c r="J265" s="62"/>
      <c r="K265" s="63"/>
      <c r="L265" s="62"/>
      <c r="M265" s="1"/>
    </row>
    <row r="266" spans="3:15" ht="37.35" x14ac:dyDescent="0.3">
      <c r="C266" s="61" t="s">
        <v>45</v>
      </c>
      <c r="D266" s="60" t="s">
        <v>44</v>
      </c>
      <c r="E266" s="60" t="s">
        <v>43</v>
      </c>
      <c r="F266" s="58" t="s">
        <v>42</v>
      </c>
      <c r="G266" s="58" t="s">
        <v>41</v>
      </c>
      <c r="H266" s="59" t="s">
        <v>40</v>
      </c>
      <c r="I266" s="58" t="s">
        <v>39</v>
      </c>
      <c r="J266" s="56" t="s">
        <v>38</v>
      </c>
      <c r="K266" s="57" t="s">
        <v>37</v>
      </c>
      <c r="L266" s="56" t="s">
        <v>59</v>
      </c>
      <c r="M266" s="55" t="s">
        <v>36</v>
      </c>
    </row>
    <row r="267" spans="3:15" x14ac:dyDescent="0.3">
      <c r="C267" s="54">
        <v>1</v>
      </c>
      <c r="D267" s="51" t="s">
        <v>35</v>
      </c>
      <c r="E267" s="51" t="s">
        <v>34</v>
      </c>
      <c r="F267" s="53" t="s">
        <v>33</v>
      </c>
      <c r="G267" s="53" t="s">
        <v>32</v>
      </c>
      <c r="H267" s="52">
        <v>40662</v>
      </c>
      <c r="I267" s="51">
        <v>30</v>
      </c>
      <c r="J267" s="50">
        <v>210000000</v>
      </c>
      <c r="K267" s="49">
        <v>5.2970000000000003E-2</v>
      </c>
      <c r="L267" s="48">
        <v>11176266.300965387</v>
      </c>
      <c r="M267" s="47"/>
    </row>
    <row r="268" spans="3:15" x14ac:dyDescent="0.3">
      <c r="C268" s="54">
        <v>4</v>
      </c>
      <c r="D268" s="51" t="s">
        <v>35</v>
      </c>
      <c r="E268" s="51" t="s">
        <v>34</v>
      </c>
      <c r="F268" s="53" t="s">
        <v>33</v>
      </c>
      <c r="G268" s="53" t="s">
        <v>32</v>
      </c>
      <c r="H268" s="52">
        <v>43566</v>
      </c>
      <c r="I268" s="51">
        <v>30</v>
      </c>
      <c r="J268" s="50">
        <v>200000000</v>
      </c>
      <c r="K268" s="49">
        <v>3.4970000000000001E-2</v>
      </c>
      <c r="L268" s="48">
        <v>6956286.4271740979</v>
      </c>
      <c r="M268" s="47"/>
    </row>
    <row r="269" spans="3:15" x14ac:dyDescent="0.3">
      <c r="C269" s="54">
        <v>3</v>
      </c>
      <c r="D269" s="51" t="s">
        <v>35</v>
      </c>
      <c r="E269" s="51" t="s">
        <v>34</v>
      </c>
      <c r="F269" s="53" t="s">
        <v>33</v>
      </c>
      <c r="G269" s="53" t="s">
        <v>32</v>
      </c>
      <c r="H269" s="52">
        <v>41850</v>
      </c>
      <c r="I269" s="51">
        <v>28</v>
      </c>
      <c r="J269" s="50">
        <v>200000000</v>
      </c>
      <c r="K269" s="49">
        <v>3.9579999999999997E-2</v>
      </c>
      <c r="L269" s="48">
        <v>7980420.5763709228</v>
      </c>
      <c r="M269" s="47"/>
    </row>
    <row r="270" spans="3:15" x14ac:dyDescent="0.3">
      <c r="C270" s="54">
        <v>5</v>
      </c>
      <c r="D270" s="51" t="s">
        <v>35</v>
      </c>
      <c r="E270" s="51" t="s">
        <v>34</v>
      </c>
      <c r="F270" s="53" t="s">
        <v>33</v>
      </c>
      <c r="G270" s="53" t="s">
        <v>32</v>
      </c>
      <c r="H270" s="52">
        <v>40518</v>
      </c>
      <c r="I270" s="51">
        <v>20</v>
      </c>
      <c r="J270" s="50">
        <v>60369863.01369863</v>
      </c>
      <c r="K270" s="49">
        <v>5.3269999999999998E-2</v>
      </c>
      <c r="L270" s="48">
        <v>3202868.4900410958</v>
      </c>
      <c r="M270" s="47"/>
    </row>
    <row r="271" spans="3:15" x14ac:dyDescent="0.3">
      <c r="C271" s="54">
        <v>6</v>
      </c>
      <c r="D271" s="51" t="s">
        <v>35</v>
      </c>
      <c r="E271" s="51" t="s">
        <v>34</v>
      </c>
      <c r="F271" s="53" t="s">
        <v>33</v>
      </c>
      <c r="G271" s="53" t="s">
        <v>32</v>
      </c>
      <c r="H271" s="52">
        <v>42272</v>
      </c>
      <c r="I271" s="51">
        <v>30</v>
      </c>
      <c r="J271" s="50">
        <v>30000000</v>
      </c>
      <c r="K271" s="49">
        <v>4.199E-2</v>
      </c>
      <c r="L271" s="48">
        <v>1249394.1070000001</v>
      </c>
      <c r="M271" s="47"/>
    </row>
    <row r="272" spans="3:15" x14ac:dyDescent="0.3">
      <c r="C272" s="54">
        <v>8</v>
      </c>
      <c r="D272" s="51" t="s">
        <v>35</v>
      </c>
      <c r="E272" s="51" t="s">
        <v>34</v>
      </c>
      <c r="F272" s="53" t="s">
        <v>33</v>
      </c>
      <c r="G272" s="53" t="s">
        <v>32</v>
      </c>
      <c r="H272" s="52">
        <v>44238</v>
      </c>
      <c r="I272" s="51">
        <v>10</v>
      </c>
      <c r="J272" s="50">
        <v>200000000</v>
      </c>
      <c r="K272" s="49">
        <v>1.8149999999999999E-2</v>
      </c>
      <c r="L272" s="48">
        <v>3628395.1119025899</v>
      </c>
      <c r="M272" s="47"/>
    </row>
    <row r="273" spans="3:15" x14ac:dyDescent="0.3">
      <c r="C273" s="54">
        <v>7</v>
      </c>
      <c r="D273" s="51" t="s">
        <v>35</v>
      </c>
      <c r="E273" s="51" t="s">
        <v>34</v>
      </c>
      <c r="F273" s="53" t="s">
        <v>33</v>
      </c>
      <c r="G273" s="53" t="s">
        <v>32</v>
      </c>
      <c r="H273" s="52">
        <v>44879</v>
      </c>
      <c r="I273" s="51">
        <v>30</v>
      </c>
      <c r="J273" s="50">
        <v>250000000</v>
      </c>
      <c r="K273" s="49">
        <v>5.2720000000000003E-2</v>
      </c>
      <c r="L273" s="48">
        <v>13098884.776323076</v>
      </c>
      <c r="M273" s="47"/>
    </row>
    <row r="274" spans="3:15" x14ac:dyDescent="0.3">
      <c r="C274" s="54">
        <v>9</v>
      </c>
      <c r="D274" s="51" t="s">
        <v>35</v>
      </c>
      <c r="E274" s="51" t="s">
        <v>34</v>
      </c>
      <c r="F274" s="53" t="s">
        <v>33</v>
      </c>
      <c r="G274" s="53" t="s">
        <v>32</v>
      </c>
      <c r="H274" s="52">
        <v>45456</v>
      </c>
      <c r="I274" s="51">
        <v>10</v>
      </c>
      <c r="J274" s="50">
        <v>200000000</v>
      </c>
      <c r="K274" s="49">
        <v>4.7179392125865638E-2</v>
      </c>
      <c r="L274" s="48">
        <v>9402197.0560699087</v>
      </c>
      <c r="M274" s="47"/>
    </row>
    <row r="275" spans="3:15" x14ac:dyDescent="0.3">
      <c r="C275" s="54">
        <v>10</v>
      </c>
      <c r="D275" s="51" t="s">
        <v>35</v>
      </c>
      <c r="E275" s="51" t="s">
        <v>34</v>
      </c>
      <c r="F275" s="53" t="s">
        <v>33</v>
      </c>
      <c r="G275" s="53" t="s">
        <v>32</v>
      </c>
      <c r="H275" s="52">
        <v>45595</v>
      </c>
      <c r="I275" s="51">
        <v>10</v>
      </c>
      <c r="J275" s="50">
        <v>300000000</v>
      </c>
      <c r="K275" s="49">
        <v>4.4143855413421695E-2</v>
      </c>
      <c r="L275" s="48">
        <v>13127922.038899798</v>
      </c>
      <c r="M275" s="47"/>
    </row>
    <row r="276" spans="3:15" s="45" customFormat="1" x14ac:dyDescent="0.3">
      <c r="C276" s="54">
        <v>11</v>
      </c>
      <c r="D276" s="51" t="s">
        <v>35</v>
      </c>
      <c r="E276" s="51" t="s">
        <v>34</v>
      </c>
      <c r="F276" s="53" t="s">
        <v>33</v>
      </c>
      <c r="G276" s="53" t="s">
        <v>32</v>
      </c>
      <c r="H276" s="52">
        <v>46341</v>
      </c>
      <c r="I276" s="51">
        <v>10</v>
      </c>
      <c r="J276" s="50">
        <v>350000000</v>
      </c>
      <c r="K276" s="49">
        <f>+K256</f>
        <v>4.8246982377069703E-2</v>
      </c>
      <c r="L276" s="48">
        <v>16794802.859548584</v>
      </c>
      <c r="M276" s="47"/>
      <c r="O276" s="46"/>
    </row>
    <row r="277" spans="3:15" s="45" customFormat="1" x14ac:dyDescent="0.3">
      <c r="C277" s="54">
        <v>12</v>
      </c>
      <c r="D277" s="51" t="s">
        <v>35</v>
      </c>
      <c r="E277" s="51" t="s">
        <v>34</v>
      </c>
      <c r="F277" s="53" t="s">
        <v>33</v>
      </c>
      <c r="G277" s="53" t="s">
        <v>32</v>
      </c>
      <c r="H277" s="52">
        <v>46478</v>
      </c>
      <c r="I277" s="51">
        <v>30</v>
      </c>
      <c r="J277" s="50">
        <v>400000000</v>
      </c>
      <c r="K277" s="49">
        <f>+K257</f>
        <v>4.7695956066443168E-2</v>
      </c>
      <c r="L277" s="48">
        <v>18964509.440543268</v>
      </c>
      <c r="M277" s="47"/>
      <c r="O277" s="46"/>
    </row>
    <row r="278" spans="3:15" s="45" customFormat="1" x14ac:dyDescent="0.3">
      <c r="C278" s="54">
        <v>13</v>
      </c>
      <c r="D278" s="51" t="s">
        <v>35</v>
      </c>
      <c r="E278" s="51" t="s">
        <v>34</v>
      </c>
      <c r="F278" s="53" t="s">
        <v>33</v>
      </c>
      <c r="G278" s="53" t="s">
        <v>32</v>
      </c>
      <c r="H278" s="52">
        <v>46844</v>
      </c>
      <c r="I278" s="51">
        <v>30</v>
      </c>
      <c r="J278" s="50">
        <v>300000000</v>
      </c>
      <c r="K278" s="49">
        <f>+K258</f>
        <v>4.7722482732688754E-2</v>
      </c>
      <c r="L278" s="48">
        <v>14223969.441679265</v>
      </c>
      <c r="M278" s="47"/>
      <c r="O278" s="46"/>
    </row>
    <row r="279" spans="3:15" s="45" customFormat="1" x14ac:dyDescent="0.3">
      <c r="C279" s="104">
        <v>14</v>
      </c>
      <c r="D279" s="51" t="s">
        <v>35</v>
      </c>
      <c r="E279" s="51" t="s">
        <v>34</v>
      </c>
      <c r="F279" s="53" t="s">
        <v>33</v>
      </c>
      <c r="G279" s="53" t="s">
        <v>32</v>
      </c>
      <c r="H279" s="52">
        <v>47209</v>
      </c>
      <c r="I279" s="51">
        <v>30</v>
      </c>
      <c r="J279" s="50">
        <v>250000000</v>
      </c>
      <c r="K279" s="49">
        <f>+K259</f>
        <v>4.7743715803100439E-2</v>
      </c>
      <c r="L279" s="48">
        <v>11853362.25032015</v>
      </c>
      <c r="M279" s="47"/>
      <c r="O279" s="46"/>
    </row>
    <row r="280" spans="3:15" s="45" customFormat="1" ht="15.75" thickBot="1" x14ac:dyDescent="0.35">
      <c r="C280" s="104">
        <v>15</v>
      </c>
      <c r="D280" s="99" t="s">
        <v>35</v>
      </c>
      <c r="E280" s="99" t="s">
        <v>34</v>
      </c>
      <c r="F280" s="100" t="s">
        <v>33</v>
      </c>
      <c r="G280" s="100" t="s">
        <v>32</v>
      </c>
      <c r="H280" s="101">
        <v>47574</v>
      </c>
      <c r="I280" s="99">
        <v>30</v>
      </c>
      <c r="J280" s="102">
        <v>150684931.50684932</v>
      </c>
      <c r="K280" s="103">
        <v>4.7775584993217324E-2</v>
      </c>
      <c r="L280" s="105">
        <v>7145067.7967595905</v>
      </c>
      <c r="M280" s="98" t="s">
        <v>56</v>
      </c>
      <c r="O280" s="46"/>
    </row>
    <row r="281" spans="3:15" ht="16.399999999999999" thickTop="1" thickBot="1" x14ac:dyDescent="0.35">
      <c r="C281" s="44" t="s">
        <v>3</v>
      </c>
      <c r="D281" s="42"/>
      <c r="E281" s="42"/>
      <c r="F281" s="42"/>
      <c r="G281" s="42"/>
      <c r="H281" s="43"/>
      <c r="I281" s="42"/>
      <c r="J281" s="40">
        <f>SUM(J267:J280)</f>
        <v>3101054794.5205479</v>
      </c>
      <c r="K281" s="41">
        <f>+L281/J281</f>
        <v>4.4760365704875654E-2</v>
      </c>
      <c r="L281" s="40">
        <f>SUM(L267:L280)</f>
        <v>138804346.67359775</v>
      </c>
      <c r="M281" s="39"/>
    </row>
    <row r="282" spans="3:15" x14ac:dyDescent="0.3">
      <c r="J282" s="38">
        <v>75000000</v>
      </c>
      <c r="K282" s="37"/>
      <c r="L282" s="38"/>
    </row>
    <row r="283" spans="3:15" x14ac:dyDescent="0.3">
      <c r="J283" s="38"/>
      <c r="K283" s="37" t="s">
        <v>31</v>
      </c>
      <c r="L283" s="38">
        <v>135926283.67127636</v>
      </c>
      <c r="M283" s="32"/>
    </row>
    <row r="284" spans="3:15" ht="15.75" thickBot="1" x14ac:dyDescent="0.35">
      <c r="J284" s="38"/>
      <c r="K284" s="37"/>
      <c r="L284" s="36">
        <f>+L281-L283</f>
        <v>2878063.0023213923</v>
      </c>
      <c r="M284" s="32"/>
    </row>
    <row r="285" spans="3:15" ht="15.75" thickBot="1" x14ac:dyDescent="0.35">
      <c r="C285" s="109"/>
      <c r="D285" s="109"/>
      <c r="E285" s="1"/>
      <c r="F285" s="66" t="s">
        <v>46</v>
      </c>
      <c r="G285" s="65">
        <v>2031</v>
      </c>
      <c r="H285" s="64"/>
      <c r="I285" s="1"/>
      <c r="J285" s="62"/>
      <c r="K285" s="63"/>
      <c r="L285" s="62"/>
      <c r="M285" s="1"/>
    </row>
    <row r="286" spans="3:15" ht="15.75" thickBot="1" x14ac:dyDescent="0.35">
      <c r="C286" s="124"/>
      <c r="D286" s="124"/>
      <c r="E286" s="1"/>
      <c r="F286" s="1"/>
      <c r="G286" s="1"/>
      <c r="H286" s="64"/>
      <c r="I286" s="1"/>
      <c r="J286" s="62"/>
      <c r="K286" s="63"/>
      <c r="L286" s="62"/>
      <c r="M286" s="1"/>
    </row>
    <row r="287" spans="3:15" ht="37.35" x14ac:dyDescent="0.3">
      <c r="C287" s="61" t="s">
        <v>45</v>
      </c>
      <c r="D287" s="60" t="s">
        <v>44</v>
      </c>
      <c r="E287" s="60" t="s">
        <v>43</v>
      </c>
      <c r="F287" s="58" t="s">
        <v>42</v>
      </c>
      <c r="G287" s="58" t="s">
        <v>41</v>
      </c>
      <c r="H287" s="59" t="s">
        <v>40</v>
      </c>
      <c r="I287" s="58" t="s">
        <v>39</v>
      </c>
      <c r="J287" s="56" t="s">
        <v>38</v>
      </c>
      <c r="K287" s="57" t="s">
        <v>37</v>
      </c>
      <c r="L287" s="56" t="s">
        <v>59</v>
      </c>
      <c r="M287" s="55" t="s">
        <v>36</v>
      </c>
    </row>
    <row r="288" spans="3:15" x14ac:dyDescent="0.3">
      <c r="C288" s="54">
        <v>1</v>
      </c>
      <c r="D288" s="51" t="s">
        <v>35</v>
      </c>
      <c r="E288" s="51" t="s">
        <v>34</v>
      </c>
      <c r="F288" s="53" t="s">
        <v>33</v>
      </c>
      <c r="G288" s="53" t="s">
        <v>32</v>
      </c>
      <c r="H288" s="52">
        <v>40662</v>
      </c>
      <c r="I288" s="51">
        <v>30</v>
      </c>
      <c r="J288" s="50">
        <v>210000000</v>
      </c>
      <c r="K288" s="49">
        <v>5.2970000000000003E-2</v>
      </c>
      <c r="L288" s="48">
        <v>11179074.451492283</v>
      </c>
      <c r="M288" s="47"/>
    </row>
    <row r="289" spans="3:15" x14ac:dyDescent="0.3">
      <c r="C289" s="54">
        <v>4</v>
      </c>
      <c r="D289" s="51" t="s">
        <v>35</v>
      </c>
      <c r="E289" s="51" t="s">
        <v>34</v>
      </c>
      <c r="F289" s="53" t="s">
        <v>33</v>
      </c>
      <c r="G289" s="53" t="s">
        <v>32</v>
      </c>
      <c r="H289" s="52">
        <v>43566</v>
      </c>
      <c r="I289" s="51">
        <v>30</v>
      </c>
      <c r="J289" s="50">
        <v>200000000</v>
      </c>
      <c r="K289" s="49">
        <v>3.4970000000000001E-2</v>
      </c>
      <c r="L289" s="48">
        <v>6957695.2701814948</v>
      </c>
      <c r="M289" s="47"/>
    </row>
    <row r="290" spans="3:15" x14ac:dyDescent="0.3">
      <c r="C290" s="54">
        <v>3</v>
      </c>
      <c r="D290" s="51" t="s">
        <v>35</v>
      </c>
      <c r="E290" s="51" t="s">
        <v>34</v>
      </c>
      <c r="F290" s="53" t="s">
        <v>33</v>
      </c>
      <c r="G290" s="53" t="s">
        <v>32</v>
      </c>
      <c r="H290" s="52">
        <v>41850</v>
      </c>
      <c r="I290" s="51">
        <v>28</v>
      </c>
      <c r="J290" s="50">
        <v>200000000</v>
      </c>
      <c r="K290" s="49">
        <v>3.9579999999999997E-2</v>
      </c>
      <c r="L290" s="48">
        <v>7983030.1065536337</v>
      </c>
      <c r="M290" s="47"/>
    </row>
    <row r="291" spans="3:15" x14ac:dyDescent="0.3">
      <c r="C291" s="54">
        <v>6</v>
      </c>
      <c r="D291" s="51" t="s">
        <v>35</v>
      </c>
      <c r="E291" s="51" t="s">
        <v>34</v>
      </c>
      <c r="F291" s="53" t="s">
        <v>33</v>
      </c>
      <c r="G291" s="53" t="s">
        <v>32</v>
      </c>
      <c r="H291" s="52">
        <v>42272</v>
      </c>
      <c r="I291" s="51">
        <v>30</v>
      </c>
      <c r="J291" s="50">
        <v>30000000</v>
      </c>
      <c r="K291" s="49">
        <v>4.199E-2</v>
      </c>
      <c r="L291" s="48">
        <v>1249394.1070000001</v>
      </c>
      <c r="M291" s="47"/>
    </row>
    <row r="292" spans="3:15" x14ac:dyDescent="0.3">
      <c r="C292" s="54">
        <v>8</v>
      </c>
      <c r="D292" s="51" t="s">
        <v>35</v>
      </c>
      <c r="E292" s="51" t="s">
        <v>34</v>
      </c>
      <c r="F292" s="53" t="s">
        <v>33</v>
      </c>
      <c r="G292" s="53" t="s">
        <v>32</v>
      </c>
      <c r="H292" s="52">
        <v>44238</v>
      </c>
      <c r="I292" s="51">
        <v>10</v>
      </c>
      <c r="J292" s="50">
        <v>22465753.424657535</v>
      </c>
      <c r="K292" s="49">
        <v>1.8149999999999999E-2</v>
      </c>
      <c r="L292" s="48">
        <v>407601.64705653465</v>
      </c>
      <c r="M292" s="47"/>
    </row>
    <row r="293" spans="3:15" x14ac:dyDescent="0.3">
      <c r="C293" s="54">
        <v>7</v>
      </c>
      <c r="D293" s="51" t="s">
        <v>35</v>
      </c>
      <c r="E293" s="51" t="s">
        <v>34</v>
      </c>
      <c r="F293" s="53" t="s">
        <v>33</v>
      </c>
      <c r="G293" s="53" t="s">
        <v>32</v>
      </c>
      <c r="H293" s="52">
        <v>44879</v>
      </c>
      <c r="I293" s="51">
        <v>30</v>
      </c>
      <c r="J293" s="50">
        <v>250000000</v>
      </c>
      <c r="K293" s="49">
        <v>5.2720000000000003E-2</v>
      </c>
      <c r="L293" s="48">
        <v>13100803.02464455</v>
      </c>
      <c r="M293" s="47"/>
    </row>
    <row r="294" spans="3:15" x14ac:dyDescent="0.3">
      <c r="C294" s="54">
        <v>9</v>
      </c>
      <c r="D294" s="51" t="s">
        <v>35</v>
      </c>
      <c r="E294" s="51" t="s">
        <v>34</v>
      </c>
      <c r="F294" s="53" t="s">
        <v>33</v>
      </c>
      <c r="G294" s="53" t="s">
        <v>32</v>
      </c>
      <c r="H294" s="52">
        <v>45456</v>
      </c>
      <c r="I294" s="51">
        <v>10</v>
      </c>
      <c r="J294" s="50">
        <v>200000000</v>
      </c>
      <c r="K294" s="49">
        <v>4.7179392125865638E-2</v>
      </c>
      <c r="L294" s="48">
        <v>9409188.9030901305</v>
      </c>
      <c r="M294" s="47"/>
    </row>
    <row r="295" spans="3:15" x14ac:dyDescent="0.3">
      <c r="C295" s="54">
        <v>10</v>
      </c>
      <c r="D295" s="51" t="s">
        <v>35</v>
      </c>
      <c r="E295" s="51" t="s">
        <v>34</v>
      </c>
      <c r="F295" s="53" t="s">
        <v>33</v>
      </c>
      <c r="G295" s="53" t="s">
        <v>32</v>
      </c>
      <c r="H295" s="52">
        <v>45595</v>
      </c>
      <c r="I295" s="51">
        <v>10</v>
      </c>
      <c r="J295" s="50">
        <v>300000000</v>
      </c>
      <c r="K295" s="49">
        <v>4.4143855413421695E-2</v>
      </c>
      <c r="L295" s="48">
        <v>13136745.341656718</v>
      </c>
      <c r="M295" s="47"/>
    </row>
    <row r="296" spans="3:15" s="45" customFormat="1" x14ac:dyDescent="0.3">
      <c r="C296" s="54">
        <v>11</v>
      </c>
      <c r="D296" s="51" t="s">
        <v>35</v>
      </c>
      <c r="E296" s="51" t="s">
        <v>34</v>
      </c>
      <c r="F296" s="53" t="s">
        <v>33</v>
      </c>
      <c r="G296" s="53" t="s">
        <v>32</v>
      </c>
      <c r="H296" s="52">
        <v>46341</v>
      </c>
      <c r="I296" s="51">
        <v>10</v>
      </c>
      <c r="J296" s="50">
        <v>350000000</v>
      </c>
      <c r="K296" s="49">
        <f>+K276</f>
        <v>4.8246982377069703E-2</v>
      </c>
      <c r="L296" s="48">
        <v>16806372.623887196</v>
      </c>
      <c r="M296" s="47"/>
      <c r="O296" s="46"/>
    </row>
    <row r="297" spans="3:15" s="45" customFormat="1" x14ac:dyDescent="0.3">
      <c r="C297" s="54">
        <v>12</v>
      </c>
      <c r="D297" s="51" t="s">
        <v>35</v>
      </c>
      <c r="E297" s="51" t="s">
        <v>34</v>
      </c>
      <c r="F297" s="53" t="s">
        <v>33</v>
      </c>
      <c r="G297" s="53" t="s">
        <v>32</v>
      </c>
      <c r="H297" s="52">
        <v>46478</v>
      </c>
      <c r="I297" s="51">
        <v>30</v>
      </c>
      <c r="J297" s="50">
        <v>400000000</v>
      </c>
      <c r="K297" s="49">
        <f t="shared" ref="K297:K300" si="0">+K277</f>
        <v>4.7695956066443168E-2</v>
      </c>
      <c r="L297" s="48">
        <v>18966632.360863961</v>
      </c>
      <c r="M297" s="47"/>
      <c r="O297" s="46"/>
    </row>
    <row r="298" spans="3:15" s="45" customFormat="1" x14ac:dyDescent="0.3">
      <c r="C298" s="54">
        <v>13</v>
      </c>
      <c r="D298" s="51" t="s">
        <v>35</v>
      </c>
      <c r="E298" s="51" t="s">
        <v>34</v>
      </c>
      <c r="F298" s="53" t="s">
        <v>33</v>
      </c>
      <c r="G298" s="53" t="s">
        <v>32</v>
      </c>
      <c r="H298" s="52">
        <v>46844</v>
      </c>
      <c r="I298" s="51">
        <v>30</v>
      </c>
      <c r="J298" s="50">
        <v>300000000</v>
      </c>
      <c r="K298" s="49">
        <f t="shared" si="0"/>
        <v>4.7722482732688754E-2</v>
      </c>
      <c r="L298" s="48">
        <v>14225590.54777324</v>
      </c>
      <c r="M298" s="47"/>
      <c r="O298" s="46"/>
    </row>
    <row r="299" spans="3:15" s="45" customFormat="1" x14ac:dyDescent="0.3">
      <c r="C299" s="104">
        <v>14</v>
      </c>
      <c r="D299" s="51" t="s">
        <v>35</v>
      </c>
      <c r="E299" s="51" t="s">
        <v>34</v>
      </c>
      <c r="F299" s="53" t="s">
        <v>33</v>
      </c>
      <c r="G299" s="53" t="s">
        <v>32</v>
      </c>
      <c r="H299" s="52">
        <v>47209</v>
      </c>
      <c r="I299" s="51">
        <v>30</v>
      </c>
      <c r="J299" s="50">
        <v>250000000</v>
      </c>
      <c r="K299" s="49">
        <f t="shared" si="0"/>
        <v>4.7743715803100439E-2</v>
      </c>
      <c r="L299" s="48">
        <v>11854716.36953897</v>
      </c>
      <c r="M299" s="47"/>
      <c r="O299" s="46"/>
    </row>
    <row r="300" spans="3:15" s="45" customFormat="1" x14ac:dyDescent="0.3">
      <c r="C300" s="54">
        <v>15</v>
      </c>
      <c r="D300" s="51" t="s">
        <v>35</v>
      </c>
      <c r="E300" s="51" t="s">
        <v>34</v>
      </c>
      <c r="F300" s="53" t="s">
        <v>33</v>
      </c>
      <c r="G300" s="53" t="s">
        <v>32</v>
      </c>
      <c r="H300" s="52">
        <v>47574</v>
      </c>
      <c r="I300" s="51">
        <v>30</v>
      </c>
      <c r="J300" s="50">
        <v>200000000</v>
      </c>
      <c r="K300" s="49">
        <f t="shared" si="0"/>
        <v>4.7775584993217324E-2</v>
      </c>
      <c r="L300" s="48">
        <v>9484297.8413713817</v>
      </c>
      <c r="M300" s="47"/>
      <c r="O300" s="46"/>
    </row>
    <row r="301" spans="3:15" s="45" customFormat="1" ht="15.75" thickBot="1" x14ac:dyDescent="0.35">
      <c r="C301" s="104">
        <v>16</v>
      </c>
      <c r="D301" s="99" t="s">
        <v>35</v>
      </c>
      <c r="E301" s="99" t="s">
        <v>34</v>
      </c>
      <c r="F301" s="100" t="s">
        <v>33</v>
      </c>
      <c r="G301" s="100" t="s">
        <v>32</v>
      </c>
      <c r="H301" s="101">
        <v>47939</v>
      </c>
      <c r="I301" s="99">
        <v>30</v>
      </c>
      <c r="J301" s="102">
        <v>452054794.52054793</v>
      </c>
      <c r="K301" s="103">
        <v>4.7722482732688754E-2</v>
      </c>
      <c r="L301" s="105">
        <v>21429355.944897771</v>
      </c>
      <c r="M301" s="98" t="s">
        <v>57</v>
      </c>
      <c r="O301" s="46"/>
    </row>
    <row r="302" spans="3:15" ht="16.399999999999999" thickTop="1" thickBot="1" x14ac:dyDescent="0.35">
      <c r="C302" s="44" t="s">
        <v>3</v>
      </c>
      <c r="D302" s="42"/>
      <c r="E302" s="42"/>
      <c r="F302" s="42"/>
      <c r="G302" s="42"/>
      <c r="H302" s="43"/>
      <c r="I302" s="42"/>
      <c r="J302" s="40">
        <f>SUM(J288:J301)</f>
        <v>3364520547.9452057</v>
      </c>
      <c r="K302" s="41">
        <f>+L302/J302</f>
        <v>4.6422810119378578E-2</v>
      </c>
      <c r="L302" s="40">
        <f>SUM(L288:L301)</f>
        <v>156190498.54000786</v>
      </c>
      <c r="M302" s="39"/>
    </row>
    <row r="303" spans="3:15" x14ac:dyDescent="0.3">
      <c r="J303" s="38">
        <v>75000000</v>
      </c>
      <c r="K303" s="37"/>
      <c r="L303" s="38"/>
    </row>
    <row r="304" spans="3:15" x14ac:dyDescent="0.3">
      <c r="J304" s="38"/>
      <c r="K304" s="37" t="s">
        <v>31</v>
      </c>
      <c r="L304" s="38">
        <v>154840344.18727773</v>
      </c>
      <c r="M304" s="32"/>
    </row>
    <row r="305" spans="10:13" x14ac:dyDescent="0.3">
      <c r="J305" s="38"/>
      <c r="K305" s="37"/>
      <c r="L305" s="36">
        <f>+L302-L304</f>
        <v>1350154.3527301252</v>
      </c>
      <c r="M305" s="32"/>
    </row>
    <row r="306" spans="10:13" x14ac:dyDescent="0.3">
      <c r="K306" s="35"/>
    </row>
  </sheetData>
  <mergeCells count="65">
    <mergeCell ref="C1:D1"/>
    <mergeCell ref="C2:D2"/>
    <mergeCell ref="C3:D3"/>
    <mergeCell ref="C10:M10"/>
    <mergeCell ref="C11:M11"/>
    <mergeCell ref="C4:D4"/>
    <mergeCell ref="C5:D5"/>
    <mergeCell ref="C8:D8"/>
    <mergeCell ref="C9:D9"/>
    <mergeCell ref="C6:D6"/>
    <mergeCell ref="C7:D7"/>
    <mergeCell ref="C13:D13"/>
    <mergeCell ref="C12:D12"/>
    <mergeCell ref="C14:D14"/>
    <mergeCell ref="D15:M15"/>
    <mergeCell ref="D16:M16"/>
    <mergeCell ref="D17:M17"/>
    <mergeCell ref="C37:D37"/>
    <mergeCell ref="C75:D75"/>
    <mergeCell ref="C76:D76"/>
    <mergeCell ref="C57:D57"/>
    <mergeCell ref="C58:D58"/>
    <mergeCell ref="C55:D55"/>
    <mergeCell ref="C56:D56"/>
    <mergeCell ref="D18:M18"/>
    <mergeCell ref="C21:D21"/>
    <mergeCell ref="C22:D22"/>
    <mergeCell ref="C20:M20"/>
    <mergeCell ref="C40:D40"/>
    <mergeCell ref="C38:D38"/>
    <mergeCell ref="C39:D39"/>
    <mergeCell ref="C98:D98"/>
    <mergeCell ref="C95:D95"/>
    <mergeCell ref="C96:D96"/>
    <mergeCell ref="C77:D77"/>
    <mergeCell ref="C78:D78"/>
    <mergeCell ref="C97:D97"/>
    <mergeCell ref="C134:D134"/>
    <mergeCell ref="C116:D116"/>
    <mergeCell ref="C117:D117"/>
    <mergeCell ref="C114:D114"/>
    <mergeCell ref="C115:D115"/>
    <mergeCell ref="C133:D133"/>
    <mergeCell ref="C286:D286"/>
    <mergeCell ref="C191:D191"/>
    <mergeCell ref="C207:D207"/>
    <mergeCell ref="C208:D208"/>
    <mergeCell ref="C225:D225"/>
    <mergeCell ref="C226:D226"/>
    <mergeCell ref="C244:D244"/>
    <mergeCell ref="C245:D245"/>
    <mergeCell ref="C264:D264"/>
    <mergeCell ref="C265:D265"/>
    <mergeCell ref="C190:D190"/>
    <mergeCell ref="C285:D285"/>
    <mergeCell ref="C174:D174"/>
    <mergeCell ref="C175:D175"/>
    <mergeCell ref="C172:D172"/>
    <mergeCell ref="C173:D173"/>
    <mergeCell ref="C155:D155"/>
    <mergeCell ref="C153:D153"/>
    <mergeCell ref="C154:D154"/>
    <mergeCell ref="C152:D152"/>
    <mergeCell ref="C135:D135"/>
    <mergeCell ref="C136:D136"/>
  </mergeCells>
  <hyperlinks>
    <hyperlink ref="A1" location="Index" display="Back to Index" xr:uid="{8ACAB814-D0A7-44D4-A9A6-49AFB61CA790}"/>
  </hyperlinks>
  <pageMargins left="0.7" right="0.7" top="0.75" bottom="0.75" header="0.3" footer="0.3"/>
  <pageSetup orientation="portrait" r:id="rId1"/>
  <headerFooter>
    <oddFooter>&amp;C&amp;"Arial,Regular"&amp;9SETTLEMENT PRIVILEGED AND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3B097CE5FA3147A19F068A47D0584F" ma:contentTypeVersion="22" ma:contentTypeDescription="Create a new document." ma:contentTypeScope="" ma:versionID="e5f1dba866fc39c804715110e475a970">
  <xsd:schema xmlns:xsd="http://www.w3.org/2001/XMLSchema" xmlns:xs="http://www.w3.org/2001/XMLSchema" xmlns:p="http://schemas.microsoft.com/office/2006/metadata/properties" xmlns:ns2="2c6c2d69-e309-47f9-9c2c-396734c26152" targetNamespace="http://schemas.microsoft.com/office/2006/metadata/properties" ma:root="true" ma:fieldsID="6a34e82e640b6b675a4435810424a299" ns2:_="">
    <xsd:import namespace="2c6c2d69-e309-47f9-9c2c-396734c26152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c2d69-e309-47f9-9c2c-396734c26152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DFCreated xmlns="2c6c2d69-e309-47f9-9c2c-396734c26152">false</PDFCreated>
    <Intervenor xmlns="2c6c2d69-e309-47f9-9c2c-396734c26152">CCC</Intervenor>
    <Legal_x0020_Review xmlns="2c6c2d69-e309-47f9-9c2c-396734c26152" xsi:nil="true"/>
    <LegalCounselName xmlns="2c6c2d69-e309-47f9-9c2c-396734c26152" xsi:nil="true"/>
    <Attachment xmlns="2c6c2d69-e309-47f9-9c2c-396734c26152" xsi:nil="true"/>
    <TCAuthorStatus xmlns="2c6c2d69-e309-47f9-9c2c-396734c26152">Complete</TCAuthorStatus>
    <Regulatoryreviewstatus xmlns="2c6c2d69-e309-47f9-9c2c-396734c26152">Complete</Regulatoryreviewstatus>
    <Panel xmlns="2c6c2d69-e309-47f9-9c2c-396734c26152" xsi:nil="true"/>
    <Legal_x0020_Counsel xmlns="2c6c2d69-e309-47f9-9c2c-396734c26152" xsi:nil="true"/>
    <RegReviewName xmlns="2c6c2d69-e309-47f9-9c2c-396734c26152" xsi:nil="true"/>
    <RegQC xmlns="2c6c2d69-e309-47f9-9c2c-396734c26152">Sharon</RegQC>
    <Confidentiality xmlns="2c6c2d69-e309-47f9-9c2c-396734c26152" xsi:nil="true"/>
    <Witness xmlns="2c6c2d69-e309-47f9-9c2c-396734c26152">
      <UserInfo>
        <DisplayName>i:0#.f|membership|jamie.gribbon@alectrautilities.com,#i:0#.f|membership|jamie.gribbon@alectrautilities.com,#Jamie.Gribbon@alectrautilities.com,#,#Jamie Gribbon,#,#Finance Executive,#VP, Strategic Support, Taxation and Treasury</DisplayName>
        <AccountId>273</AccountId>
        <AccountType/>
      </UserInfo>
      <UserInfo>
        <DisplayName>i:0#.f|membership|natalie.yeates@alectrautilities.com,#i:0#.f|membership|natalie.yeates@alectrautilities.com,#Natalie.Yeates@alectrautilities.com,#,#Natalie Yeates,#,#Regulatory Affairs,#Vice President,  Regulatory Affairs</DisplayName>
        <AccountId>51</AccountId>
        <AccountType/>
      </UserInfo>
    </Witness>
    <Witness_x0020_Final_x0020_Sign_x002d_off xmlns="2c6c2d69-e309-47f9-9c2c-396734c26152">Complete</Witness_x0020_Final_x0020_Sign_x002d_off>
    <UT_x0020_Author xmlns="2c6c2d69-e309-47f9-9c2c-396734c26152">
      <UserInfo>
        <DisplayName>i:0#.f|membership|john.bonadie@alectrautilities.com,#i:0#.f|membership|john.bonadie@alectrautilities.com,#John.Bonadie@alectrautilities.com,#,#John Bonadie,#,#Strategic Support Taxation Treasury,#Director, Treasury</DisplayName>
        <AccountId>274</AccountId>
        <AccountType/>
      </UserInfo>
      <UserInfo>
        <DisplayName>i:0#.f|membership|vitalika.quenville@alectrautilities.com,#i:0#.f|membership|vitalika.quenville@alectrautilities.com,#vitalika.quenville@alectrautilities.com,#,#Vitalika Quenville,#,#Regulatory Affairs,#Director, Regulatory Affairs &amp; Reporting</DisplayName>
        <AccountId>632</AccountId>
        <AccountType/>
      </UserInfo>
    </UT_x0020_Author>
    <Signedoff xmlns="2c6c2d69-e309-47f9-9c2c-396734c26152">Complete</Signedoff>
    <Day xmlns="2c6c2d69-e309-47f9-9c2c-396734c261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DA74F1-74EA-4183-9E5F-E0450DCFC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c2d69-e309-47f9-9c2c-396734c26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E0DA86-B8E0-4846-9C52-F4EFFA80D9E2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2c6c2d69-e309-47f9-9c2c-396734c26152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C05BA4-9B45-4001-8DCC-A6356E2D20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2-OA</vt:lpstr>
      <vt:lpstr>2-OB</vt:lpstr>
      <vt:lpstr>Start45</vt:lpstr>
      <vt:lpstr>Start46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Harison Perinpanayagam</dc:creator>
  <cp:lastModifiedBy>Sharon duQuesnay</cp:lastModifiedBy>
  <dcterms:created xsi:type="dcterms:W3CDTF">2026-04-23T14:09:37Z</dcterms:created>
  <dcterms:modified xsi:type="dcterms:W3CDTF">2026-05-05T18:57:24Z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0x010100303B097CE5FA3147A19F068A47D0584F</vt:lpwstr>
  </property>
</Properties>
</file>