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CSAR\0. Application and Adjudicative Process\K. Settlement\Pre-Settlement Questions\_FINAL FOR FILING\"/>
    </mc:Choice>
  </mc:AlternateContent>
  <xr:revisionPtr revIDLastSave="0" documentId="13_ncr:1_{F14B114F-8D73-4AF8-9444-1322314B3A62}" xr6:coauthVersionLast="47" xr6:coauthVersionMax="47" xr10:uidLastSave="{00000000-0000-0000-0000-000000000000}"/>
  <bookViews>
    <workbookView xWindow="-118" yWindow="-118" windowWidth="22229" windowHeight="13366" xr2:uid="{6B1946EA-A317-4F0D-B791-BFD4B396F09F}"/>
  </bookViews>
  <sheets>
    <sheet name="Calculations" sheetId="1" r:id="rId1"/>
    <sheet name="Summary" sheetId="6" r:id="rId2"/>
    <sheet name="JT3.35_ Total Tab" sheetId="10" r:id="rId3"/>
    <sheet name="JT3.35_EV Adjustment Tab" sheetId="9" r:id="rId4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9" i="9" l="1"/>
  <c r="E5" i="6" s="1"/>
  <c r="X20" i="9"/>
  <c r="E6" i="6" s="1"/>
  <c r="X21" i="9"/>
  <c r="E7" i="6" s="1"/>
  <c r="X22" i="9"/>
  <c r="E8" i="6" s="1"/>
  <c r="X23" i="9"/>
  <c r="E9" i="6" s="1"/>
  <c r="X18" i="9"/>
  <c r="E4" i="6" s="1"/>
  <c r="H5" i="6"/>
  <c r="H6" i="6"/>
  <c r="H7" i="6"/>
  <c r="H8" i="6"/>
  <c r="H9" i="6"/>
  <c r="H4" i="6"/>
  <c r="AL6" i="1" l="1"/>
  <c r="AL7" i="1"/>
  <c r="AL8" i="1"/>
  <c r="AL9" i="1"/>
  <c r="AL10" i="1"/>
  <c r="AL5" i="1"/>
  <c r="AM5" i="1"/>
  <c r="AM10" i="1"/>
  <c r="AK10" i="1"/>
  <c r="AJ10" i="1"/>
  <c r="AI10" i="1"/>
  <c r="AO6" i="1" l="1"/>
  <c r="AO7" i="1" s="1"/>
  <c r="AO8" i="1" s="1"/>
  <c r="AO9" i="1" s="1"/>
  <c r="AO10" i="1" s="1"/>
  <c r="K5" i="1"/>
  <c r="K6" i="1" s="1"/>
  <c r="K7" i="1" s="1"/>
  <c r="K8" i="1" s="1"/>
  <c r="K9" i="1" s="1"/>
  <c r="K10" i="1" s="1"/>
  <c r="K11" i="1" s="1"/>
  <c r="AD6" i="1"/>
  <c r="AD7" i="1" s="1"/>
  <c r="AD8" i="1" s="1"/>
  <c r="AD9" i="1" s="1"/>
  <c r="AD10" i="1" s="1"/>
  <c r="M4" i="1"/>
  <c r="H5" i="1"/>
  <c r="H6" i="1"/>
  <c r="H7" i="1"/>
  <c r="H8" i="1"/>
  <c r="H9" i="1"/>
  <c r="H10" i="1"/>
  <c r="G24" i="1" s="1"/>
  <c r="H11" i="1"/>
  <c r="C25" i="1" s="1"/>
  <c r="H12" i="1"/>
  <c r="H13" i="1"/>
  <c r="C27" i="1" s="1"/>
  <c r="H14" i="1"/>
  <c r="C28" i="1" s="1"/>
  <c r="H15" i="1"/>
  <c r="C29" i="1" s="1"/>
  <c r="H4" i="1"/>
  <c r="E22" i="1" l="1"/>
  <c r="E34" i="1" s="1"/>
  <c r="F22" i="1"/>
  <c r="F34" i="1" s="1"/>
  <c r="D22" i="1"/>
  <c r="D34" i="1" s="1"/>
  <c r="G22" i="1"/>
  <c r="G34" i="1" s="1"/>
  <c r="C22" i="1"/>
  <c r="E26" i="1"/>
  <c r="L8" i="1"/>
  <c r="L5" i="1"/>
  <c r="M5" i="1" s="1"/>
  <c r="E23" i="1"/>
  <c r="G23" i="1"/>
  <c r="C23" i="1"/>
  <c r="D23" i="1"/>
  <c r="F23" i="1"/>
  <c r="E24" i="1"/>
  <c r="D29" i="1"/>
  <c r="D27" i="1"/>
  <c r="F29" i="1"/>
  <c r="F27" i="1"/>
  <c r="E27" i="1"/>
  <c r="F24" i="1"/>
  <c r="C26" i="1"/>
  <c r="G28" i="1"/>
  <c r="D24" i="1"/>
  <c r="F28" i="1"/>
  <c r="F25" i="1"/>
  <c r="C24" i="1"/>
  <c r="G25" i="1"/>
  <c r="E28" i="1"/>
  <c r="E25" i="1"/>
  <c r="D26" i="1"/>
  <c r="L11" i="1"/>
  <c r="G29" i="1"/>
  <c r="D28" i="1"/>
  <c r="G26" i="1"/>
  <c r="D25" i="1"/>
  <c r="F26" i="1"/>
  <c r="L9" i="1"/>
  <c r="E29" i="1"/>
  <c r="G27" i="1"/>
  <c r="L7" i="1"/>
  <c r="L10" i="1"/>
  <c r="L6" i="1"/>
  <c r="H23" i="1" l="1"/>
  <c r="C34" i="1"/>
  <c r="H34" i="1" s="1"/>
  <c r="H22" i="1"/>
  <c r="G35" i="1"/>
  <c r="C35" i="1"/>
  <c r="F35" i="1"/>
  <c r="E35" i="1"/>
  <c r="D35" i="1"/>
  <c r="M6" i="1"/>
  <c r="H29" i="1"/>
  <c r="H28" i="1"/>
  <c r="H24" i="1"/>
  <c r="H27" i="1"/>
  <c r="H25" i="1"/>
  <c r="H26" i="1"/>
  <c r="N6" i="1" l="1"/>
  <c r="C36" i="1"/>
  <c r="D36" i="1"/>
  <c r="Q6" i="1" s="1"/>
  <c r="AQ5" i="1" s="1"/>
  <c r="G36" i="1"/>
  <c r="T6" i="1" s="1"/>
  <c r="AT5" i="1" s="1"/>
  <c r="E36" i="1"/>
  <c r="R6" i="1" s="1"/>
  <c r="AR5" i="1" s="1"/>
  <c r="F36" i="1"/>
  <c r="S6" i="1" s="1"/>
  <c r="AS5" i="1" s="1"/>
  <c r="H35" i="1"/>
  <c r="M7" i="1"/>
  <c r="N7" i="1" l="1"/>
  <c r="D37" i="1"/>
  <c r="Q7" i="1" s="1"/>
  <c r="AQ6" i="1" s="1"/>
  <c r="C37" i="1"/>
  <c r="E37" i="1"/>
  <c r="R7" i="1" s="1"/>
  <c r="AR6" i="1" s="1"/>
  <c r="F37" i="1"/>
  <c r="S7" i="1" s="1"/>
  <c r="AS6" i="1" s="1"/>
  <c r="G37" i="1"/>
  <c r="T7" i="1" s="1"/>
  <c r="AT6" i="1" s="1"/>
  <c r="H36" i="1"/>
  <c r="P6" i="1"/>
  <c r="U6" i="1"/>
  <c r="M8" i="1"/>
  <c r="N8" i="1"/>
  <c r="M9" i="1" l="1"/>
  <c r="N9" i="1" s="1"/>
  <c r="G38" i="1"/>
  <c r="T8" i="1" s="1"/>
  <c r="AT7" i="1" s="1"/>
  <c r="C38" i="1"/>
  <c r="E38" i="1"/>
  <c r="R8" i="1" s="1"/>
  <c r="AR7" i="1" s="1"/>
  <c r="F38" i="1"/>
  <c r="S8" i="1" s="1"/>
  <c r="AS7" i="1" s="1"/>
  <c r="D38" i="1"/>
  <c r="Q8" i="1" s="1"/>
  <c r="AQ7" i="1" s="1"/>
  <c r="H37" i="1"/>
  <c r="P7" i="1"/>
  <c r="U7" i="1" s="1"/>
  <c r="M10" i="1"/>
  <c r="D40" i="1" l="1"/>
  <c r="Q10" i="1" s="1"/>
  <c r="AQ9" i="1" s="1"/>
  <c r="C40" i="1"/>
  <c r="E40" i="1"/>
  <c r="R10" i="1" s="1"/>
  <c r="AR9" i="1" s="1"/>
  <c r="F40" i="1"/>
  <c r="S10" i="1" s="1"/>
  <c r="AS9" i="1" s="1"/>
  <c r="G40" i="1"/>
  <c r="T10" i="1" s="1"/>
  <c r="AT9" i="1" s="1"/>
  <c r="H38" i="1"/>
  <c r="P8" i="1"/>
  <c r="U8" i="1" s="1"/>
  <c r="G39" i="1"/>
  <c r="T9" i="1" s="1"/>
  <c r="AT8" i="1" s="1"/>
  <c r="C39" i="1"/>
  <c r="D39" i="1"/>
  <c r="Q9" i="1" s="1"/>
  <c r="AQ8" i="1" s="1"/>
  <c r="E39" i="1"/>
  <c r="R9" i="1" s="1"/>
  <c r="AR8" i="1" s="1"/>
  <c r="F39" i="1"/>
  <c r="S9" i="1" s="1"/>
  <c r="AS8" i="1" s="1"/>
  <c r="M11" i="1"/>
  <c r="N10" i="1"/>
  <c r="H40" i="1" l="1"/>
  <c r="P10" i="1"/>
  <c r="H39" i="1"/>
  <c r="P9" i="1"/>
  <c r="N11" i="1"/>
  <c r="G41" i="1"/>
  <c r="T11" i="1" s="1"/>
  <c r="AT10" i="1" s="1"/>
  <c r="F41" i="1"/>
  <c r="S11" i="1" s="1"/>
  <c r="AS10" i="1" s="1"/>
  <c r="C41" i="1"/>
  <c r="E41" i="1"/>
  <c r="R11" i="1" s="1"/>
  <c r="AR10" i="1" s="1"/>
  <c r="D41" i="1"/>
  <c r="Q11" i="1" s="1"/>
  <c r="AQ10" i="1" s="1"/>
  <c r="U9" i="1"/>
  <c r="H41" i="1" l="1"/>
  <c r="P11" i="1"/>
  <c r="U10" i="1"/>
  <c r="U11" i="1"/>
  <c r="AA5" i="1" l="1"/>
  <c r="AA6" i="1"/>
  <c r="AA7" i="1"/>
  <c r="AA8" i="1"/>
  <c r="AA9" i="1"/>
  <c r="AA10" i="1"/>
  <c r="AA11" i="1"/>
  <c r="AA12" i="1"/>
  <c r="AA13" i="1"/>
  <c r="AA14" i="1"/>
  <c r="AA15" i="1"/>
  <c r="AA4" i="1"/>
  <c r="AB16" i="1"/>
  <c r="Z16" i="1"/>
  <c r="Y5" i="1"/>
  <c r="Y6" i="1"/>
  <c r="Y7" i="1"/>
  <c r="Y8" i="1"/>
  <c r="Y9" i="1"/>
  <c r="Y10" i="1"/>
  <c r="Y11" i="1"/>
  <c r="Y12" i="1"/>
  <c r="Y13" i="1"/>
  <c r="Y14" i="1"/>
  <c r="Y15" i="1"/>
  <c r="X16" i="1"/>
  <c r="BK6" i="1"/>
  <c r="BK5" i="1"/>
  <c r="BK4" i="1"/>
  <c r="Y16" i="1" l="1"/>
  <c r="AA16" i="1"/>
  <c r="BC4" i="1" l="1"/>
  <c r="BB5" i="1" s="1"/>
  <c r="AF4" i="1"/>
  <c r="AF6" i="1"/>
  <c r="AF7" i="1"/>
  <c r="AF8" i="1"/>
  <c r="AF9" i="1"/>
  <c r="AF10" i="1"/>
  <c r="AF5" i="1"/>
  <c r="Y4" i="1"/>
  <c r="AG5" i="1" l="1"/>
  <c r="AG6" i="1"/>
  <c r="AG9" i="1"/>
  <c r="AG8" i="1"/>
  <c r="AG7" i="1"/>
  <c r="AX5" i="1"/>
  <c r="AG10" i="1"/>
  <c r="AY5" i="1"/>
  <c r="AZ5" i="1"/>
  <c r="BA5" i="1"/>
  <c r="AP10" i="1" l="1"/>
  <c r="AK8" i="1"/>
  <c r="AM8" i="1"/>
  <c r="AI8" i="1"/>
  <c r="AP8" i="1" s="1"/>
  <c r="AJ8" i="1"/>
  <c r="AI9" i="1"/>
  <c r="AP9" i="1" s="1"/>
  <c r="AM9" i="1"/>
  <c r="AK9" i="1"/>
  <c r="AJ9" i="1"/>
  <c r="AI5" i="1"/>
  <c r="AP5" i="1" s="1"/>
  <c r="AK5" i="1"/>
  <c r="AJ5" i="1"/>
  <c r="AK6" i="1"/>
  <c r="AM6" i="1"/>
  <c r="AI6" i="1"/>
  <c r="AP6" i="1" s="1"/>
  <c r="AJ6" i="1"/>
  <c r="AK7" i="1"/>
  <c r="AI7" i="1"/>
  <c r="AP7" i="1" s="1"/>
  <c r="AM7" i="1"/>
  <c r="AJ7" i="1"/>
  <c r="AU7" i="1" l="1"/>
  <c r="F6" i="6" s="1"/>
  <c r="AU6" i="1"/>
  <c r="F5" i="6" s="1"/>
  <c r="AU9" i="1"/>
  <c r="F8" i="6" s="1"/>
  <c r="AU10" i="1"/>
  <c r="F9" i="6" s="1"/>
  <c r="AU8" i="1"/>
  <c r="F7" i="6" s="1"/>
  <c r="AU5" i="1"/>
  <c r="F4" i="6" s="1"/>
  <c r="G7" i="6" l="1"/>
  <c r="I7" i="6" s="1"/>
  <c r="G4" i="6"/>
  <c r="I4" i="6" s="1"/>
  <c r="G9" i="6"/>
  <c r="I9" i="6" s="1"/>
  <c r="G8" i="6"/>
  <c r="I8" i="6" s="1"/>
  <c r="G6" i="6" l="1"/>
  <c r="I6" i="6" s="1"/>
  <c r="G5" i="6"/>
  <c r="I5" i="6" s="1"/>
</calcChain>
</file>

<file path=xl/sharedStrings.xml><?xml version="1.0" encoding="utf-8"?>
<sst xmlns="http://schemas.openxmlformats.org/spreadsheetml/2006/main" count="175" uniqueCount="97">
  <si>
    <t>Year</t>
  </si>
  <si>
    <t>LDV-BEV</t>
  </si>
  <si>
    <t>LDV-PHEV</t>
  </si>
  <si>
    <t>MDV-BEV</t>
  </si>
  <si>
    <t>MDV-PHEV</t>
  </si>
  <si>
    <t>HDV</t>
  </si>
  <si>
    <t>Source:  ISO New England 2023 Transportation Study</t>
  </si>
  <si>
    <t>Vechicle Average Efficiency</t>
  </si>
  <si>
    <t>miles per kWh</t>
  </si>
  <si>
    <t>km per kWh</t>
  </si>
  <si>
    <t>Reference Yr</t>
  </si>
  <si>
    <t>Eff_Idx</t>
  </si>
  <si>
    <t>Annual kWh Per Vehicle</t>
  </si>
  <si>
    <t>Source: Vermont Efficiency Investment Corporation</t>
  </si>
  <si>
    <t>2023 Vermont State Electric Vehicle Forecast</t>
  </si>
  <si>
    <t>Starting Vehicle Annual Use Adjusted for Efficiency Improvements</t>
  </si>
  <si>
    <t>Calculation</t>
  </si>
  <si>
    <t>Annual Vehicle MWh Sales</t>
  </si>
  <si>
    <t>Total</t>
  </si>
  <si>
    <t>BRZ</t>
  </si>
  <si>
    <t>ERZ</t>
  </si>
  <si>
    <t>GRZ</t>
  </si>
  <si>
    <t>HRZ</t>
  </si>
  <si>
    <t>PRZ</t>
  </si>
  <si>
    <t>Share</t>
  </si>
  <si>
    <t>Pricing Zone Allocation Factors</t>
  </si>
  <si>
    <t>Registered EVs</t>
  </si>
  <si>
    <t>Source: Alectra Planning Group</t>
  </si>
  <si>
    <t>Res</t>
  </si>
  <si>
    <t>GSL50</t>
  </si>
  <si>
    <t>GSP50</t>
  </si>
  <si>
    <t>GSP500/700/1000</t>
  </si>
  <si>
    <t>LU</t>
  </si>
  <si>
    <t>LDV</t>
  </si>
  <si>
    <t>MDV</t>
  </si>
  <si>
    <t>Rate Class Allocation</t>
  </si>
  <si>
    <t>Month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</si>
  <si>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</si>
  <si>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</si>
  <si>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</si>
  <si>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</si>
  <si>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</si>
  <si>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</si>
  <si>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</si>
  <si>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</si>
  <si>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</si>
  <si>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</si>
  <si>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</si>
  <si>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</si>
  <si>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Starting Monthly and Annual Charging kWh per Vehicle</t>
  </si>
  <si>
    <t>Allocation to zones based on Number of Registered Evs</t>
  </si>
  <si>
    <t>Allocation to Rates</t>
  </si>
  <si>
    <t>Starting Year Annual Charging kWh Per Vehicle Type</t>
  </si>
  <si>
    <t>Monthly Charging Pattern Used to Allocate Annual Charging to Billing Months</t>
  </si>
  <si>
    <t>Source: Discussions with Planning, Rates, and Itron</t>
  </si>
  <si>
    <t>* Starts with actual 2024 stock, 2025 and 2026 sales reduced by 50%</t>
  </si>
  <si>
    <t>* Starts with actual 2024 stock</t>
  </si>
  <si>
    <t>2. Calculations - 2026 EV Forecast</t>
  </si>
  <si>
    <t xml:space="preserve"> Actual Registered EVs</t>
  </si>
  <si>
    <t>Vehicle Allocation Factors</t>
  </si>
  <si>
    <t>Based on System Planning Vehicle Forecast</t>
  </si>
  <si>
    <t>Cumulative EV Vehicles by Type</t>
  </si>
  <si>
    <t xml:space="preserve"> Annual EV Sales</t>
  </si>
  <si>
    <t>2026 Cum EVs</t>
  </si>
  <si>
    <t>3. Calculations Miles Per Vehcile</t>
  </si>
  <si>
    <t>4. Results</t>
  </si>
  <si>
    <t>Number of Vehicles * kWh per Vehicle /1000</t>
  </si>
  <si>
    <t>Adjusted Vehicle Numbers</t>
  </si>
  <si>
    <t xml:space="preserve"> Annual EV Sales (col L) = Current Year Stock - Prior Year Stock</t>
  </si>
  <si>
    <t xml:space="preserve">Cumulaltive EVs  (col M) = Prior Year Stock Plus Current Y ear Sales  </t>
  </si>
  <si>
    <t>Cumulative Starting in 2026 (col N), Stock Additions Starting in 2026</t>
  </si>
  <si>
    <t>2026 Cumulative Forecast Allocated to Type Base on Allocation Factors</t>
  </si>
  <si>
    <t>Derived from system planning vehicle forecast</t>
  </si>
  <si>
    <t xml:space="preserve"> Cumulative EV</t>
  </si>
  <si>
    <t>BILLING DETERMINANTS</t>
  </si>
  <si>
    <t>CUSTOMERS</t>
  </si>
  <si>
    <t>CONSUMPTION (mWh)</t>
  </si>
  <si>
    <t>DEMAND (mW)</t>
  </si>
  <si>
    <t>Alectra</t>
  </si>
  <si>
    <t>Residential</t>
  </si>
  <si>
    <t>GS &lt; 50</t>
  </si>
  <si>
    <t>GS &gt; 50 (1)</t>
  </si>
  <si>
    <t>GS &gt; 50 (2)</t>
  </si>
  <si>
    <t>LU (1)</t>
  </si>
  <si>
    <t>LU (2)</t>
  </si>
  <si>
    <t>SL</t>
  </si>
  <si>
    <t>Sent</t>
  </si>
  <si>
    <t>USL</t>
  </si>
  <si>
    <t>Sentinel</t>
  </si>
  <si>
    <t>Impact as % of Total Sales</t>
  </si>
  <si>
    <t>100% Target (JT3.35)</t>
  </si>
  <si>
    <t>75% Target</t>
  </si>
  <si>
    <t>Impact on EV Sales Forecast (MWh)</t>
  </si>
  <si>
    <t>Total Alectra Sales Forecast (MWh)</t>
  </si>
  <si>
    <t xml:space="preserve">Source:  Alectra Utilities System Planning </t>
  </si>
  <si>
    <t>100% sales target by 2035 (EP-11)</t>
  </si>
  <si>
    <t>1. EV Stock Forecast (updated to 75% LDV sales target by 2035)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</si>
</sst>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_-* #,##0_-;\-* #,##0_-;_-* &quot;-&quot;??_-;_-@_-"/>
    <numFmt numFmtId="169" formatCode="_-* #,##0.000_-;\-* #,##0.000_-;_-* &quot;-&quot;??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6"/>
      <name val="Aptos"/>
      <family val="2"/>
    </font>
    <font>
      <b/>
      <i/>
      <sz val="11"/>
      <color theme="0"/>
      <name val="Aptos"/>
      <family val="2"/>
    </font>
    <font>
      <b/>
      <sz val="11"/>
      <color theme="0"/>
      <name val="Aptos"/>
      <family val="2"/>
    </font>
    <font>
      <b/>
      <i/>
      <sz val="11"/>
      <color theme="1"/>
      <name val="Aptos"/>
      <family val="2"/>
    </font>
    <font>
      <sz val="10"/>
      <name val="Arial"/>
      <family val="2"/>
    </font>
    <font>
      <i/>
      <sz val="10"/>
      <color rgb="FF80008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gray06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</cellStyleXfs>
  <cellXfs count="97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0" fontId="3" fillId="0" borderId="0" xfId="0" applyFont="1"/>
    <xf numFmtId="43" fontId="0" fillId="0" borderId="0" xfId="1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7" fontId="0" fillId="0" borderId="0" xfId="2" applyNumberFormat="1" applyFont="1"/>
    <xf numFmtId="0" fontId="0" fillId="0" borderId="0" xfId="0" applyAlignment="1">
      <alignment horizontal="center"/>
    </xf>
    <xf numFmtId="9" fontId="4" fillId="0" borderId="0" xfId="2" applyFont="1" applyBorder="1"/>
    <xf numFmtId="43" fontId="7" fillId="0" borderId="0" xfId="1" applyFont="1"/>
    <xf numFmtId="165" fontId="4" fillId="0" borderId="0" xfId="1" applyNumberFormat="1" applyFont="1"/>
    <xf numFmtId="165" fontId="3" fillId="0" borderId="0" xfId="1" applyNumberFormat="1" applyFont="1"/>
    <xf numFmtId="165" fontId="7" fillId="0" borderId="0" xfId="1" applyNumberFormat="1" applyFont="1"/>
    <xf numFmtId="0" fontId="0" fillId="0" borderId="0" xfId="0" applyAlignment="1">
      <alignment horizontal="left"/>
    </xf>
    <xf numFmtId="3" fontId="0" fillId="0" borderId="0" xfId="0" applyNumberFormat="1"/>
    <xf numFmtId="0" fontId="7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4" fillId="0" borderId="0" xfId="0" applyNumberFormat="1" applyFont="1"/>
    <xf numFmtId="0" fontId="0" fillId="0" borderId="2" xfId="0" applyBorder="1"/>
    <xf numFmtId="0" fontId="3" fillId="0" borderId="2" xfId="0" applyFont="1" applyBorder="1" applyAlignment="1">
      <alignment horizontal="right"/>
    </xf>
    <xf numFmtId="165" fontId="0" fillId="0" borderId="2" xfId="1" applyNumberFormat="1" applyFont="1" applyBorder="1"/>
    <xf numFmtId="165" fontId="3" fillId="0" borderId="2" xfId="1" applyNumberFormat="1" applyFont="1" applyBorder="1"/>
    <xf numFmtId="0" fontId="0" fillId="0" borderId="1" xfId="0" applyBorder="1"/>
    <xf numFmtId="0" fontId="3" fillId="0" borderId="1" xfId="0" applyFont="1" applyBorder="1" applyAlignment="1">
      <alignment horizontal="right"/>
    </xf>
    <xf numFmtId="165" fontId="0" fillId="0" borderId="1" xfId="1" applyNumberFormat="1" applyFont="1" applyBorder="1"/>
    <xf numFmtId="165" fontId="3" fillId="0" borderId="1" xfId="1" applyNumberFormat="1" applyFont="1" applyBorder="1"/>
    <xf numFmtId="0" fontId="6" fillId="0" borderId="1" xfId="0" applyFont="1" applyBorder="1"/>
    <xf numFmtId="167" fontId="4" fillId="0" borderId="0" xfId="2" applyNumberFormat="1" applyFont="1" applyAlignment="1">
      <alignment horizontal="center"/>
    </xf>
    <xf numFmtId="9" fontId="0" fillId="0" borderId="0" xfId="2" applyFont="1"/>
    <xf numFmtId="165" fontId="0" fillId="0" borderId="0" xfId="1" applyNumberFormat="1" applyFont="1" applyBorder="1"/>
    <xf numFmtId="165" fontId="3" fillId="0" borderId="0" xfId="1" applyNumberFormat="1" applyFont="1" applyBorder="1"/>
    <xf numFmtId="165" fontId="3" fillId="0" borderId="0" xfId="1" applyNumberFormat="1" applyFont="1" applyBorder="1" applyAlignment="1">
      <alignment horizontal="right"/>
    </xf>
    <xf numFmtId="165" fontId="0" fillId="0" borderId="2" xfId="0" applyNumberFormat="1" applyBorder="1"/>
    <xf numFmtId="0" fontId="0" fillId="0" borderId="2" xfId="0" applyBorder="1" applyAlignment="1">
      <alignment horizontal="right"/>
    </xf>
    <xf numFmtId="2" fontId="7" fillId="0" borderId="0" xfId="0" applyNumberFormat="1" applyFont="1"/>
    <xf numFmtId="2" fontId="0" fillId="0" borderId="0" xfId="0" applyNumberFormat="1"/>
    <xf numFmtId="166" fontId="0" fillId="0" borderId="0" xfId="0" applyNumberFormat="1"/>
    <xf numFmtId="3" fontId="4" fillId="0" borderId="0" xfId="2" applyNumberFormat="1" applyFont="1" applyAlignment="1">
      <alignment horizontal="center"/>
    </xf>
    <xf numFmtId="3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center"/>
    </xf>
    <xf numFmtId="3" fontId="3" fillId="0" borderId="0" xfId="0" applyNumberFormat="1" applyFont="1"/>
    <xf numFmtId="0" fontId="9" fillId="0" borderId="0" xfId="0" applyFont="1"/>
    <xf numFmtId="3" fontId="8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11" fillId="2" borderId="0" xfId="0" applyNumberFormat="1" applyFont="1" applyFill="1" applyAlignment="1">
      <alignment horizontal="right"/>
    </xf>
    <xf numFmtId="0" fontId="12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168" fontId="12" fillId="0" borderId="0" xfId="1" applyNumberFormat="1" applyFont="1" applyFill="1" applyBorder="1"/>
    <xf numFmtId="0" fontId="17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horizontal="center"/>
    </xf>
    <xf numFmtId="167" fontId="12" fillId="0" borderId="0" xfId="2" applyNumberFormat="1" applyFont="1" applyFill="1" applyBorder="1"/>
    <xf numFmtId="169" fontId="12" fillId="0" borderId="0" xfId="1" applyNumberFormat="1" applyFont="1" applyFill="1" applyBorder="1"/>
    <xf numFmtId="168" fontId="12" fillId="0" borderId="0" xfId="0" applyNumberFormat="1" applyFont="1"/>
    <xf numFmtId="0" fontId="19" fillId="0" borderId="0" xfId="0" applyFont="1" applyAlignment="1">
      <alignment horizontal="left"/>
    </xf>
    <xf numFmtId="43" fontId="12" fillId="0" borderId="0" xfId="0" applyNumberFormat="1" applyFont="1"/>
    <xf numFmtId="0" fontId="13" fillId="0" borderId="0" xfId="0" applyFont="1"/>
    <xf numFmtId="168" fontId="12" fillId="5" borderId="0" xfId="1" applyNumberFormat="1" applyFont="1" applyFill="1" applyBorder="1"/>
    <xf numFmtId="0" fontId="12" fillId="5" borderId="0" xfId="0" applyFont="1" applyFill="1"/>
    <xf numFmtId="0" fontId="0" fillId="0" borderId="0" xfId="0" applyAlignment="1">
      <alignment horizontal="center" vertical="center"/>
    </xf>
    <xf numFmtId="0" fontId="17" fillId="0" borderId="4" xfId="0" applyFont="1" applyBorder="1" applyAlignment="1">
      <alignment horizontal="center"/>
    </xf>
    <xf numFmtId="168" fontId="13" fillId="0" borderId="0" xfId="1" applyNumberFormat="1" applyFont="1" applyFill="1" applyBorder="1"/>
    <xf numFmtId="168" fontId="13" fillId="0" borderId="0" xfId="0" applyNumberFormat="1" applyFont="1"/>
    <xf numFmtId="43" fontId="13" fillId="0" borderId="0" xfId="0" applyNumberFormat="1" applyFont="1"/>
    <xf numFmtId="168" fontId="12" fillId="0" borderId="4" xfId="1" applyNumberFormat="1" applyFont="1" applyFill="1" applyBorder="1"/>
    <xf numFmtId="168" fontId="13" fillId="0" borderId="4" xfId="1" applyNumberFormat="1" applyFont="1" applyFill="1" applyBorder="1"/>
    <xf numFmtId="168" fontId="13" fillId="0" borderId="4" xfId="0" applyNumberFormat="1" applyFont="1" applyBorder="1"/>
    <xf numFmtId="0" fontId="20" fillId="0" borderId="0" xfId="0" applyFont="1"/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65" fontId="20" fillId="0" borderId="0" xfId="1" applyNumberFormat="1" applyFont="1"/>
    <xf numFmtId="0" fontId="22" fillId="0" borderId="0" xfId="0" applyFont="1"/>
    <xf numFmtId="0" fontId="20" fillId="0" borderId="0" xfId="0" applyFont="1" applyAlignment="1">
      <alignment horizontal="left" indent="1"/>
    </xf>
    <xf numFmtId="0" fontId="21" fillId="0" borderId="3" xfId="0" applyFont="1" applyBorder="1" applyAlignment="1">
      <alignment horizontal="center"/>
    </xf>
    <xf numFmtId="165" fontId="20" fillId="0" borderId="3" xfId="1" applyNumberFormat="1" applyFont="1" applyFill="1" applyBorder="1"/>
    <xf numFmtId="165" fontId="21" fillId="0" borderId="3" xfId="1" applyNumberFormat="1" applyFont="1" applyFill="1" applyBorder="1"/>
    <xf numFmtId="0" fontId="11" fillId="0" borderId="0" xfId="0" applyFont="1"/>
    <xf numFmtId="3" fontId="4" fillId="0" borderId="0" xfId="0" applyNumberFormat="1" applyFont="1" applyAlignment="1">
      <alignment horizontal="right"/>
    </xf>
    <xf numFmtId="10" fontId="21" fillId="0" borderId="3" xfId="2" applyNumberFormat="1" applyFont="1" applyFill="1" applyBorder="1"/>
    <xf numFmtId="168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</cellXfs>
  <cellStyles count="4">
    <cellStyle name="Comma" xfId="1" builtinId="3"/>
    <cellStyle name="Normal" xfId="0" builtinId="0"/>
    <cellStyle name="Normal 2 2" xfId="3" xr:uid="{BAAFB50D-E944-4D54-9A3B-2C7FEDFB00D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E43A7-41D1-4DD6-AEDE-8333CCC4D896}">
  <dimension ref="B1:BK41"/>
  <sheetViews>
    <sheetView tabSelected="1" topLeftCell="A12" workbookViewId="0">
      <selection activeCell="B2" sqref="B2"/>
    </sheetView>
  </sheetViews>
  <sheetFormatPr defaultRowHeight="15.05" x14ac:dyDescent="0.3"/>
  <cols>
    <col min="3" max="3" width="12.109375" customWidth="1"/>
    <col min="4" max="4" width="12.88671875" customWidth="1"/>
    <col min="5" max="5" width="12.109375" customWidth="1"/>
    <col min="6" max="6" width="10.5546875" customWidth="1"/>
    <col min="8" max="8" width="10.5546875" bestFit="1" customWidth="1"/>
    <col min="9" max="9" width="24.6640625" bestFit="1" customWidth="1"/>
    <col min="10" max="10" width="1.88671875" customWidth="1"/>
    <col min="11" max="11" width="11.33203125" customWidth="1"/>
    <col min="12" max="12" width="18.33203125" customWidth="1"/>
    <col min="13" max="13" width="16.6640625" customWidth="1"/>
    <col min="14" max="14" width="18.6640625" customWidth="1"/>
    <col min="15" max="15" width="8.33203125" customWidth="1"/>
    <col min="16" max="16" width="10.5546875" customWidth="1"/>
    <col min="17" max="17" width="10.6640625" customWidth="1"/>
    <col min="19" max="19" width="11.44140625" customWidth="1"/>
    <col min="21" max="21" width="13.33203125" customWidth="1"/>
    <col min="22" max="22" width="2.109375" customWidth="1"/>
    <col min="23" max="23" width="9.5546875" customWidth="1"/>
    <col min="24" max="24" width="15.33203125" customWidth="1"/>
    <col min="25" max="25" width="12.33203125" customWidth="1"/>
    <col min="26" max="26" width="13.109375" customWidth="1"/>
    <col min="27" max="27" width="11.109375" customWidth="1"/>
    <col min="28" max="28" width="11.5546875" bestFit="1" customWidth="1"/>
    <col min="29" max="29" width="2.109375" customWidth="1"/>
    <col min="30" max="30" width="14.44140625" customWidth="1"/>
    <col min="31" max="31" width="15.109375" customWidth="1"/>
    <col min="32" max="32" width="13.109375" customWidth="1"/>
    <col min="33" max="33" width="9.6640625" customWidth="1"/>
    <col min="34" max="34" width="1.88671875" customWidth="1"/>
    <col min="35" max="35" width="14.88671875" customWidth="1"/>
    <col min="36" max="36" width="9.5546875" bestFit="1" customWidth="1"/>
    <col min="37" max="37" width="10.6640625" customWidth="1"/>
    <col min="38" max="38" width="12" customWidth="1"/>
    <col min="39" max="39" width="11.5546875" bestFit="1" customWidth="1"/>
    <col min="40" max="40" width="10" customWidth="1"/>
    <col min="41" max="41" width="8.88671875" customWidth="1"/>
    <col min="42" max="42" width="18.33203125" customWidth="1"/>
    <col min="43" max="43" width="11.6640625" customWidth="1"/>
    <col min="44" max="44" width="13.44140625" customWidth="1"/>
    <col min="45" max="45" width="12.33203125" customWidth="1"/>
    <col min="46" max="46" width="10.5546875" customWidth="1"/>
    <col min="47" max="47" width="14.109375" customWidth="1"/>
    <col min="48" max="48" width="3.33203125" customWidth="1"/>
    <col min="49" max="49" width="14.5546875" customWidth="1"/>
    <col min="50" max="53" width="9.5546875" bestFit="1" customWidth="1"/>
    <col min="54" max="54" width="10.5546875" bestFit="1" customWidth="1"/>
    <col min="55" max="55" width="12" customWidth="1"/>
    <col min="56" max="56" width="5" customWidth="1"/>
    <col min="57" max="57" width="19.88671875" bestFit="1" customWidth="1"/>
    <col min="61" max="61" width="16" bestFit="1" customWidth="1"/>
  </cols>
  <sheetData>
    <row r="1" spans="2:63" ht="18.350000000000001" x14ac:dyDescent="0.35">
      <c r="B1" s="89" t="s">
        <v>96</v>
      </c>
      <c r="C1" s="5"/>
      <c r="L1" s="5" t="s">
        <v>57</v>
      </c>
      <c r="U1" s="27"/>
      <c r="V1" s="31"/>
      <c r="W1" s="5" t="s">
        <v>64</v>
      </c>
      <c r="AM1" s="27"/>
      <c r="AN1" s="31"/>
      <c r="AP1" s="5" t="s">
        <v>65</v>
      </c>
    </row>
    <row r="2" spans="2:63" x14ac:dyDescent="0.3">
      <c r="B2" s="5"/>
      <c r="I2" s="27"/>
      <c r="J2" s="31"/>
      <c r="P2" s="93" t="s">
        <v>61</v>
      </c>
      <c r="Q2" s="93"/>
      <c r="R2" s="93"/>
      <c r="S2" s="93"/>
      <c r="T2" s="93"/>
      <c r="U2" s="94"/>
      <c r="V2" s="31"/>
      <c r="X2" s="5" t="s">
        <v>49</v>
      </c>
      <c r="AD2" s="5" t="s">
        <v>7</v>
      </c>
      <c r="AI2" s="5" t="s">
        <v>12</v>
      </c>
      <c r="AM2" s="27"/>
      <c r="AN2" s="31"/>
      <c r="AP2" s="5" t="s">
        <v>17</v>
      </c>
      <c r="AW2" s="5" t="s">
        <v>25</v>
      </c>
      <c r="BE2" s="5" t="s">
        <v>35</v>
      </c>
    </row>
    <row r="3" spans="2:63" x14ac:dyDescent="0.3">
      <c r="B3" s="50" t="s">
        <v>0</v>
      </c>
      <c r="C3" s="50" t="s">
        <v>1</v>
      </c>
      <c r="D3" s="50" t="s">
        <v>2</v>
      </c>
      <c r="E3" s="50" t="s">
        <v>3</v>
      </c>
      <c r="F3" s="50" t="s">
        <v>4</v>
      </c>
      <c r="G3" s="50" t="s">
        <v>5</v>
      </c>
      <c r="H3" s="48" t="s">
        <v>18</v>
      </c>
      <c r="I3" s="28" t="s">
        <v>58</v>
      </c>
      <c r="J3" s="32"/>
      <c r="K3" s="21"/>
      <c r="L3" s="21" t="s">
        <v>62</v>
      </c>
      <c r="M3" s="21" t="s">
        <v>73</v>
      </c>
      <c r="N3" s="21" t="s">
        <v>63</v>
      </c>
      <c r="O3" s="21"/>
      <c r="P3" s="21" t="s">
        <v>1</v>
      </c>
      <c r="Q3" s="21" t="s">
        <v>2</v>
      </c>
      <c r="R3" s="21" t="s">
        <v>3</v>
      </c>
      <c r="S3" s="21" t="s">
        <v>4</v>
      </c>
      <c r="T3" s="21" t="s">
        <v>5</v>
      </c>
      <c r="U3" s="28" t="s">
        <v>18</v>
      </c>
      <c r="V3" s="31"/>
      <c r="W3" s="1" t="s">
        <v>36</v>
      </c>
      <c r="X3" s="1" t="s">
        <v>1</v>
      </c>
      <c r="Y3" s="1" t="s">
        <v>2</v>
      </c>
      <c r="Z3" s="1" t="s">
        <v>3</v>
      </c>
      <c r="AA3" s="1" t="s">
        <v>4</v>
      </c>
      <c r="AB3" s="1" t="s">
        <v>5</v>
      </c>
      <c r="AE3" s="1" t="s">
        <v>8</v>
      </c>
      <c r="AF3" s="1" t="s">
        <v>9</v>
      </c>
      <c r="AG3" s="1" t="s">
        <v>11</v>
      </c>
      <c r="AI3" s="1" t="s">
        <v>1</v>
      </c>
      <c r="AJ3" s="1" t="s">
        <v>2</v>
      </c>
      <c r="AK3" s="1" t="s">
        <v>3</v>
      </c>
      <c r="AL3" s="1" t="s">
        <v>4</v>
      </c>
      <c r="AM3" s="42" t="s">
        <v>5</v>
      </c>
      <c r="AN3" s="31"/>
      <c r="AO3" s="1" t="s">
        <v>0</v>
      </c>
      <c r="AP3" s="1" t="s">
        <v>1</v>
      </c>
      <c r="AQ3" s="1" t="s">
        <v>2</v>
      </c>
      <c r="AR3" s="1" t="s">
        <v>3</v>
      </c>
      <c r="AS3" s="1" t="s">
        <v>4</v>
      </c>
      <c r="AT3" s="1" t="s">
        <v>5</v>
      </c>
      <c r="AU3" s="1" t="s">
        <v>18</v>
      </c>
      <c r="AX3" s="1" t="s">
        <v>19</v>
      </c>
      <c r="AY3" s="1" t="s">
        <v>20</v>
      </c>
      <c r="AZ3" s="1" t="s">
        <v>21</v>
      </c>
      <c r="BA3" s="1" t="s">
        <v>22</v>
      </c>
      <c r="BB3" s="1" t="s">
        <v>23</v>
      </c>
      <c r="BC3" s="1" t="s">
        <v>18</v>
      </c>
      <c r="BE3" s="12"/>
      <c r="BF3" s="12" t="s">
        <v>28</v>
      </c>
      <c r="BG3" s="12" t="s">
        <v>29</v>
      </c>
      <c r="BH3" s="12" t="s">
        <v>30</v>
      </c>
      <c r="BI3" s="12" t="s">
        <v>31</v>
      </c>
      <c r="BJ3" s="12" t="s">
        <v>32</v>
      </c>
      <c r="BK3" s="12" t="s">
        <v>18</v>
      </c>
    </row>
    <row r="4" spans="2:63" x14ac:dyDescent="0.3">
      <c r="B4" s="50">
        <v>2020</v>
      </c>
      <c r="C4" s="47">
        <v>11071</v>
      </c>
      <c r="D4" s="47">
        <v>7334</v>
      </c>
      <c r="E4" s="47">
        <v>0</v>
      </c>
      <c r="F4" s="47">
        <v>0</v>
      </c>
      <c r="G4" s="47">
        <v>0</v>
      </c>
      <c r="H4" s="49">
        <f>SUM(C4:G4)</f>
        <v>18405</v>
      </c>
      <c r="I4" s="27"/>
      <c r="J4" s="31"/>
      <c r="K4" s="40" t="s">
        <v>0</v>
      </c>
      <c r="L4" s="16"/>
      <c r="M4" s="24">
        <f>I8</f>
        <v>59308</v>
      </c>
      <c r="N4" s="24"/>
      <c r="O4" s="24"/>
      <c r="U4" s="27"/>
      <c r="V4" s="31"/>
      <c r="W4" t="s">
        <v>37</v>
      </c>
      <c r="X4" s="4">
        <v>434</v>
      </c>
      <c r="Y4" s="15">
        <f>X4*0.5</f>
        <v>217</v>
      </c>
      <c r="Z4" s="4">
        <v>2325</v>
      </c>
      <c r="AA4" s="4">
        <f>Z4*0.5</f>
        <v>1162.5</v>
      </c>
      <c r="AB4" s="38">
        <v>12400</v>
      </c>
      <c r="AC4" s="8"/>
      <c r="AD4" s="20" t="s">
        <v>10</v>
      </c>
      <c r="AE4" s="14">
        <v>3.1</v>
      </c>
      <c r="AF4" s="14">
        <f>AE4*1.609</f>
        <v>4.9878999999999998</v>
      </c>
      <c r="AG4" s="43">
        <v>1</v>
      </c>
      <c r="AM4" s="27"/>
      <c r="AN4" s="31"/>
      <c r="AW4" t="s">
        <v>26</v>
      </c>
      <c r="AX4" s="4">
        <v>7731</v>
      </c>
      <c r="AY4" s="4">
        <v>9927</v>
      </c>
      <c r="AZ4" s="4">
        <v>3083</v>
      </c>
      <c r="BA4" s="4">
        <v>8493</v>
      </c>
      <c r="BB4" s="4">
        <v>26415</v>
      </c>
      <c r="BC4" s="2">
        <f>SUM(AX4:BB4)</f>
        <v>55649</v>
      </c>
      <c r="BE4" t="s">
        <v>33</v>
      </c>
      <c r="BF4" s="13">
        <v>0.8</v>
      </c>
      <c r="BG4" s="13">
        <v>0.2</v>
      </c>
      <c r="BH4" s="13">
        <v>0</v>
      </c>
      <c r="BI4" s="13">
        <v>0</v>
      </c>
      <c r="BJ4" s="13">
        <v>0</v>
      </c>
      <c r="BK4" s="13">
        <f>SUM(BF4:BJ4)</f>
        <v>1</v>
      </c>
    </row>
    <row r="5" spans="2:63" ht="11.95" customHeight="1" x14ac:dyDescent="0.3">
      <c r="B5" s="50">
        <v>2021</v>
      </c>
      <c r="C5" s="47">
        <v>14123.108187666667</v>
      </c>
      <c r="D5" s="47">
        <v>9438.9819435666668</v>
      </c>
      <c r="E5" s="47">
        <v>59.431656122029068</v>
      </c>
      <c r="F5" s="47">
        <v>12.421466431446905</v>
      </c>
      <c r="G5" s="47">
        <v>7.7248693491945541</v>
      </c>
      <c r="H5" s="49">
        <f t="shared" ref="H5:H15" si="0">SUM(C5:G5)</f>
        <v>23641.668123136002</v>
      </c>
      <c r="I5" s="29">
        <v>21055</v>
      </c>
      <c r="J5" s="33"/>
      <c r="K5" s="5">
        <f>B9</f>
        <v>2025</v>
      </c>
      <c r="L5" s="51">
        <f>(H9-I8)*0.5</f>
        <v>4131.4423868714875</v>
      </c>
      <c r="M5" s="4">
        <f>M4+L5</f>
        <v>63439.442386871488</v>
      </c>
      <c r="N5" s="4"/>
      <c r="O5" s="4"/>
      <c r="U5" s="27"/>
      <c r="V5" s="31"/>
      <c r="W5" t="s">
        <v>38</v>
      </c>
      <c r="X5" s="4">
        <v>392</v>
      </c>
      <c r="Y5" s="15">
        <f t="shared" ref="Y5:Y16" si="1">X5*0.5</f>
        <v>196</v>
      </c>
      <c r="Z5" s="4">
        <v>2072</v>
      </c>
      <c r="AA5" s="4">
        <f t="shared" ref="AA5:AA15" si="2">Z5*0.5</f>
        <v>1036</v>
      </c>
      <c r="AB5" s="38">
        <v>11200</v>
      </c>
      <c r="AC5" s="8"/>
      <c r="AD5">
        <v>2026</v>
      </c>
      <c r="AE5" s="6">
        <v>3.3922857142857143</v>
      </c>
      <c r="AF5" s="6">
        <f>AE5*1.609</f>
        <v>5.4581877142857147</v>
      </c>
      <c r="AG5" s="44">
        <f>AF5/$AF$4</f>
        <v>1.0942857142857143</v>
      </c>
      <c r="AI5" s="4">
        <f>$X$16/AG5</f>
        <v>3998.9556135770235</v>
      </c>
      <c r="AJ5" s="4">
        <f>$Y$16/AG5</f>
        <v>1999.4778067885118</v>
      </c>
      <c r="AK5" s="4">
        <f>$Z$16/AG5</f>
        <v>24123.498694516969</v>
      </c>
      <c r="AL5" s="4">
        <f>$AA$16/AG5</f>
        <v>12061.749347258485</v>
      </c>
      <c r="AM5" s="29">
        <f>$AB$16/AG5</f>
        <v>120836.81462140993</v>
      </c>
      <c r="AN5" s="31"/>
      <c r="AO5">
        <v>2026</v>
      </c>
      <c r="AP5" s="4">
        <f>P6*AI5/1000</f>
        <v>43216.172115566311</v>
      </c>
      <c r="AQ5" s="4">
        <f t="shared" ref="AQ5:AT10" si="3">Q6*AJ5/1000</f>
        <v>5852.8805353405742</v>
      </c>
      <c r="AR5" s="4">
        <f t="shared" si="3"/>
        <v>3685.1721119254435</v>
      </c>
      <c r="AS5" s="4">
        <f t="shared" si="3"/>
        <v>204.73178399585791</v>
      </c>
      <c r="AT5" s="4">
        <f t="shared" si="3"/>
        <v>3415.5177940623448</v>
      </c>
      <c r="AU5" s="2">
        <f>SUM(AP5:AT5)</f>
        <v>56374.474340890534</v>
      </c>
      <c r="AW5" t="s">
        <v>24</v>
      </c>
      <c r="AX5" s="11">
        <f>AX4/$BC$4</f>
        <v>0.13892432927815415</v>
      </c>
      <c r="AY5" s="11">
        <f>AY4/$BC$4</f>
        <v>0.17838595482398606</v>
      </c>
      <c r="AZ5" s="11">
        <f>AZ4/$BC$4</f>
        <v>5.5400815827777679E-2</v>
      </c>
      <c r="BA5" s="11">
        <f>BA4/$BC$4</f>
        <v>0.15261729770525975</v>
      </c>
      <c r="BB5" s="11">
        <f>BB4/$BC$4</f>
        <v>0.47467160236482236</v>
      </c>
      <c r="BC5" s="2"/>
      <c r="BE5" t="s">
        <v>34</v>
      </c>
      <c r="BF5" s="13">
        <v>0</v>
      </c>
      <c r="BG5" s="13">
        <v>0.5</v>
      </c>
      <c r="BH5" s="13">
        <v>0.25</v>
      </c>
      <c r="BI5" s="13">
        <v>0.25</v>
      </c>
      <c r="BJ5" s="13">
        <v>0</v>
      </c>
      <c r="BK5" s="13">
        <f>SUM(BF5:BJ5)</f>
        <v>1</v>
      </c>
    </row>
    <row r="6" spans="2:63" x14ac:dyDescent="0.3">
      <c r="B6" s="50">
        <v>2022</v>
      </c>
      <c r="C6" s="47">
        <v>17612.862139598412</v>
      </c>
      <c r="D6" s="47">
        <v>11573.882408675719</v>
      </c>
      <c r="E6" s="47">
        <v>150.78305352165188</v>
      </c>
      <c r="F6" s="47">
        <v>27.569309953183485</v>
      </c>
      <c r="G6" s="47">
        <v>31.351901966815209</v>
      </c>
      <c r="H6" s="49">
        <f t="shared" si="0"/>
        <v>29396.448813715782</v>
      </c>
      <c r="I6" s="29">
        <v>28346</v>
      </c>
      <c r="J6" s="33"/>
      <c r="K6" s="5">
        <f>K5+1</f>
        <v>2026</v>
      </c>
      <c r="L6" s="51">
        <f>(H10-H9)*0.5</f>
        <v>13932.071149261057</v>
      </c>
      <c r="M6" s="4">
        <f t="shared" ref="M6:M11" si="4">M5+L6</f>
        <v>77371.513536132552</v>
      </c>
      <c r="N6" s="4">
        <f t="shared" ref="N6:N10" si="5">M6-$M$5</f>
        <v>13932.071149261064</v>
      </c>
      <c r="O6" s="4"/>
      <c r="P6" s="2">
        <f>C36-C$35</f>
        <v>10806.864664574234</v>
      </c>
      <c r="Q6" s="2">
        <f t="shared" ref="Q6:T11" si="6">D36-D$35</f>
        <v>2927.2045508428309</v>
      </c>
      <c r="R6" s="2">
        <f t="shared" si="6"/>
        <v>152.76275463156787</v>
      </c>
      <c r="S6" s="2">
        <f t="shared" si="6"/>
        <v>16.973639403507534</v>
      </c>
      <c r="T6" s="2">
        <f t="shared" si="6"/>
        <v>28.265539808901764</v>
      </c>
      <c r="U6" s="41">
        <f t="shared" ref="U6:U11" si="7">SUM(P6:T6)</f>
        <v>13932.071149261041</v>
      </c>
      <c r="V6" s="31"/>
      <c r="W6" t="s">
        <v>39</v>
      </c>
      <c r="X6" s="4">
        <v>403</v>
      </c>
      <c r="Y6" s="15">
        <f t="shared" si="1"/>
        <v>201.5</v>
      </c>
      <c r="Z6" s="4">
        <v>2263</v>
      </c>
      <c r="AA6" s="4">
        <f t="shared" si="2"/>
        <v>1131.5</v>
      </c>
      <c r="AB6" s="38">
        <v>12090</v>
      </c>
      <c r="AD6">
        <f>AD5+1</f>
        <v>2027</v>
      </c>
      <c r="AE6" s="6">
        <v>3.418857142857143</v>
      </c>
      <c r="AF6" s="6">
        <f t="shared" ref="AF6:AF10" si="8">AE6*1.609</f>
        <v>5.5009411428571431</v>
      </c>
      <c r="AG6" s="44">
        <f t="shared" ref="AG6:AG10" si="9">AF6/$AF$4</f>
        <v>1.102857142857143</v>
      </c>
      <c r="AI6" s="4">
        <f t="shared" ref="AI6:AI9" si="10">$X$16/AG6</f>
        <v>3967.8756476683934</v>
      </c>
      <c r="AJ6" s="4">
        <f t="shared" ref="AJ6:AJ9" si="11">$Y$16/AG6</f>
        <v>1983.9378238341967</v>
      </c>
      <c r="AK6" s="4">
        <f t="shared" ref="AK6:AK9" si="12">$Z$16/AG6</f>
        <v>23936.010362694298</v>
      </c>
      <c r="AL6" s="4">
        <f t="shared" ref="AL6:AL10" si="13">$AA$16/AG6</f>
        <v>11968.005181347149</v>
      </c>
      <c r="AM6" s="29">
        <f>$AB$16/AG6</f>
        <v>119897.66839378237</v>
      </c>
      <c r="AN6" s="31"/>
      <c r="AO6">
        <f>AO5+1</f>
        <v>2027</v>
      </c>
      <c r="AP6" s="4">
        <f t="shared" ref="AP6:AP9" si="14">P7*AI6/1000</f>
        <v>164775.81449218775</v>
      </c>
      <c r="AQ6" s="4">
        <f t="shared" si="3"/>
        <v>25167.69034275107</v>
      </c>
      <c r="AR6" s="4">
        <f t="shared" si="3"/>
        <v>13002.86958586535</v>
      </c>
      <c r="AS6" s="4">
        <f t="shared" si="3"/>
        <v>722.38164365918601</v>
      </c>
      <c r="AT6" s="4">
        <f t="shared" si="3"/>
        <v>12950.477734689519</v>
      </c>
      <c r="AU6" s="2">
        <f>SUM(AP6:AT6)</f>
        <v>216619.23379915286</v>
      </c>
      <c r="BE6" t="s">
        <v>5</v>
      </c>
      <c r="BF6" s="13">
        <v>0</v>
      </c>
      <c r="BG6" s="13">
        <v>0</v>
      </c>
      <c r="BH6" s="13">
        <v>0</v>
      </c>
      <c r="BI6" s="13">
        <v>0.7</v>
      </c>
      <c r="BJ6" s="13">
        <v>0.3</v>
      </c>
      <c r="BK6" s="13">
        <f>SUM(BF6:BJ6)</f>
        <v>1</v>
      </c>
    </row>
    <row r="7" spans="2:63" x14ac:dyDescent="0.3">
      <c r="B7" s="50">
        <v>2023</v>
      </c>
      <c r="C7" s="47">
        <v>23387.526846899917</v>
      </c>
      <c r="D7" s="47">
        <v>14974.471608171894</v>
      </c>
      <c r="E7" s="47">
        <v>426.77029485281901</v>
      </c>
      <c r="F7" s="47">
        <v>47.418921650313223</v>
      </c>
      <c r="G7" s="47">
        <v>99.896885689040232</v>
      </c>
      <c r="H7" s="49">
        <f t="shared" si="0"/>
        <v>38936.084557263981</v>
      </c>
      <c r="I7" s="29">
        <v>41992</v>
      </c>
      <c r="J7" s="33"/>
      <c r="K7">
        <f t="shared" ref="K7:K11" si="15">K6+1</f>
        <v>2027</v>
      </c>
      <c r="L7" s="19">
        <f>H11-H10</f>
        <v>40992.72533048036</v>
      </c>
      <c r="M7" s="4">
        <f t="shared" si="4"/>
        <v>118364.23886661291</v>
      </c>
      <c r="N7" s="4">
        <f t="shared" si="5"/>
        <v>54924.796479741424</v>
      </c>
      <c r="O7" s="4"/>
      <c r="P7" s="2">
        <f t="shared" ref="P7:P11" si="16">C37-C$35</f>
        <v>41527.464347077883</v>
      </c>
      <c r="Q7" s="2">
        <f t="shared" si="6"/>
        <v>12685.725349049248</v>
      </c>
      <c r="R7" s="2">
        <f t="shared" si="6"/>
        <v>543.23462385072742</v>
      </c>
      <c r="S7" s="2">
        <f t="shared" si="6"/>
        <v>60.35940265008081</v>
      </c>
      <c r="T7" s="2">
        <f t="shared" si="6"/>
        <v>108.01275711347446</v>
      </c>
      <c r="U7" s="41">
        <f t="shared" si="7"/>
        <v>54924.79647974141</v>
      </c>
      <c r="V7" s="31"/>
      <c r="W7" t="s">
        <v>40</v>
      </c>
      <c r="X7" s="4">
        <v>360</v>
      </c>
      <c r="Y7" s="15">
        <f t="shared" si="1"/>
        <v>180</v>
      </c>
      <c r="Z7" s="4">
        <v>2160</v>
      </c>
      <c r="AA7" s="4">
        <f t="shared" si="2"/>
        <v>1080</v>
      </c>
      <c r="AB7" s="38">
        <v>11250</v>
      </c>
      <c r="AD7">
        <f t="shared" ref="AD7:AD10" si="17">AD6+1</f>
        <v>2028</v>
      </c>
      <c r="AE7" s="6">
        <v>3.4454285714285717</v>
      </c>
      <c r="AF7" s="6">
        <f t="shared" si="8"/>
        <v>5.5436945714285715</v>
      </c>
      <c r="AG7" s="44">
        <f t="shared" si="9"/>
        <v>1.1114285714285714</v>
      </c>
      <c r="AI7" s="4">
        <f t="shared" si="10"/>
        <v>3937.2750642673523</v>
      </c>
      <c r="AJ7" s="4">
        <f t="shared" si="11"/>
        <v>1968.6375321336761</v>
      </c>
      <c r="AK7" s="4">
        <f t="shared" si="12"/>
        <v>23751.413881748071</v>
      </c>
      <c r="AL7" s="4">
        <f t="shared" si="13"/>
        <v>11875.706940874035</v>
      </c>
      <c r="AM7" s="29">
        <f t="shared" ref="AM7:AM9" si="18">$AB$16/AG7</f>
        <v>118973.00771208227</v>
      </c>
      <c r="AN7" s="31"/>
      <c r="AO7">
        <f t="shared" ref="AO7:AO10" si="19">AO6+1</f>
        <v>2028</v>
      </c>
      <c r="AP7" s="4">
        <f t="shared" si="14"/>
        <v>331876.09259819792</v>
      </c>
      <c r="AQ7" s="4">
        <f t="shared" si="3"/>
        <v>48010.640941433739</v>
      </c>
      <c r="AR7" s="4">
        <f t="shared" si="3"/>
        <v>23215.718783445576</v>
      </c>
      <c r="AS7" s="4">
        <f t="shared" si="3"/>
        <v>1289.7621546358653</v>
      </c>
      <c r="AT7" s="4">
        <f t="shared" si="3"/>
        <v>23848.923635496922</v>
      </c>
      <c r="AU7" s="2">
        <f t="shared" ref="AU7:AU10" si="20">SUM(AP7:AT7)</f>
        <v>428241.13811321004</v>
      </c>
    </row>
    <row r="8" spans="2:63" x14ac:dyDescent="0.3">
      <c r="B8" s="50">
        <v>2024</v>
      </c>
      <c r="C8" s="47">
        <v>31349.417334769561</v>
      </c>
      <c r="D8" s="47">
        <v>19441.379187261831</v>
      </c>
      <c r="E8" s="47">
        <v>655.88109046187571</v>
      </c>
      <c r="F8" s="47">
        <v>72.875676717986195</v>
      </c>
      <c r="G8" s="47">
        <v>143.03719795215301</v>
      </c>
      <c r="H8" s="49">
        <f t="shared" si="0"/>
        <v>51662.590487163405</v>
      </c>
      <c r="I8" s="30">
        <v>59308</v>
      </c>
      <c r="J8" s="34"/>
      <c r="K8">
        <f t="shared" si="15"/>
        <v>2028</v>
      </c>
      <c r="L8" s="19">
        <f>H12-H11</f>
        <v>55040.268460018444</v>
      </c>
      <c r="M8" s="4">
        <f t="shared" si="4"/>
        <v>173404.50732663134</v>
      </c>
      <c r="N8" s="4">
        <f t="shared" si="5"/>
        <v>109965.06493975985</v>
      </c>
      <c r="O8" s="4"/>
      <c r="P8" s="2">
        <f t="shared" si="16"/>
        <v>84290.807012731122</v>
      </c>
      <c r="Q8" s="2">
        <f t="shared" si="6"/>
        <v>24387.750491274124</v>
      </c>
      <c r="R8" s="2">
        <f t="shared" si="6"/>
        <v>977.44575960953</v>
      </c>
      <c r="S8" s="2">
        <f t="shared" si="6"/>
        <v>108.60508440105887</v>
      </c>
      <c r="T8" s="2">
        <f t="shared" si="6"/>
        <v>200.4565917440024</v>
      </c>
      <c r="U8" s="41">
        <f t="shared" si="7"/>
        <v>109965.06493975985</v>
      </c>
      <c r="V8" s="31"/>
      <c r="W8" t="s">
        <v>41</v>
      </c>
      <c r="X8" s="4">
        <v>341</v>
      </c>
      <c r="Y8" s="15">
        <f t="shared" si="1"/>
        <v>170.5</v>
      </c>
      <c r="Z8" s="4">
        <v>2170</v>
      </c>
      <c r="AA8" s="4">
        <f t="shared" si="2"/>
        <v>1085</v>
      </c>
      <c r="AB8" s="38">
        <v>10540</v>
      </c>
      <c r="AD8">
        <f t="shared" si="17"/>
        <v>2029</v>
      </c>
      <c r="AE8" s="6">
        <v>3.472</v>
      </c>
      <c r="AF8" s="6">
        <f t="shared" si="8"/>
        <v>5.5864479999999999</v>
      </c>
      <c r="AG8" s="44">
        <f t="shared" si="9"/>
        <v>1.1200000000000001</v>
      </c>
      <c r="AI8" s="4">
        <f t="shared" si="10"/>
        <v>3907.1428571428569</v>
      </c>
      <c r="AJ8" s="4">
        <f t="shared" si="11"/>
        <v>1953.5714285714284</v>
      </c>
      <c r="AK8" s="4">
        <f t="shared" si="12"/>
        <v>23569.642857142855</v>
      </c>
      <c r="AL8" s="4">
        <f t="shared" si="13"/>
        <v>11784.821428571428</v>
      </c>
      <c r="AM8" s="29">
        <f t="shared" si="18"/>
        <v>118062.49999999999</v>
      </c>
      <c r="AN8" s="31"/>
      <c r="AO8">
        <f t="shared" si="19"/>
        <v>2029</v>
      </c>
      <c r="AP8" s="4">
        <f t="shared" si="14"/>
        <v>555672.43978835805</v>
      </c>
      <c r="AQ8" s="4">
        <f t="shared" si="3"/>
        <v>73961.868368880998</v>
      </c>
      <c r="AR8" s="4">
        <f t="shared" si="3"/>
        <v>34347.097076131264</v>
      </c>
      <c r="AS8" s="4">
        <f t="shared" si="3"/>
        <v>1908.1720597850704</v>
      </c>
      <c r="AT8" s="4">
        <f t="shared" si="3"/>
        <v>36452.171463815983</v>
      </c>
      <c r="AU8" s="2">
        <f t="shared" si="20"/>
        <v>702341.74875697144</v>
      </c>
    </row>
    <row r="9" spans="2:63" x14ac:dyDescent="0.3">
      <c r="B9" s="50">
        <v>2025</v>
      </c>
      <c r="C9" s="47">
        <v>41041.987574043873</v>
      </c>
      <c r="D9" s="47">
        <v>25314.640985822527</v>
      </c>
      <c r="E9" s="47">
        <v>920.3073885573167</v>
      </c>
      <c r="F9" s="47">
        <v>102.25637650636853</v>
      </c>
      <c r="G9" s="47">
        <v>191.69244881290166</v>
      </c>
      <c r="H9" s="49">
        <f t="shared" si="0"/>
        <v>67570.884773742975</v>
      </c>
      <c r="I9" s="27"/>
      <c r="J9" s="31"/>
      <c r="K9">
        <f t="shared" si="15"/>
        <v>2029</v>
      </c>
      <c r="L9" s="19">
        <f>H13-H12</f>
        <v>72042.32615027079</v>
      </c>
      <c r="M9" s="4">
        <f t="shared" si="4"/>
        <v>245446.83347690213</v>
      </c>
      <c r="N9" s="4">
        <f t="shared" si="5"/>
        <v>182007.39109003064</v>
      </c>
      <c r="O9" s="4"/>
      <c r="P9" s="2">
        <f t="shared" si="16"/>
        <v>142219.6372401648</v>
      </c>
      <c r="Q9" s="2">
        <f t="shared" si="6"/>
        <v>37859.822931054267</v>
      </c>
      <c r="R9" s="2">
        <f t="shared" si="6"/>
        <v>1457.2599714094636</v>
      </c>
      <c r="S9" s="2">
        <f t="shared" si="6"/>
        <v>161.91777460105152</v>
      </c>
      <c r="T9" s="2">
        <f t="shared" si="6"/>
        <v>308.75317280098238</v>
      </c>
      <c r="U9" s="41">
        <f t="shared" si="7"/>
        <v>182007.39109003058</v>
      </c>
      <c r="V9" s="31"/>
      <c r="W9" t="s">
        <v>42</v>
      </c>
      <c r="X9" s="4">
        <v>300</v>
      </c>
      <c r="Y9" s="15">
        <f t="shared" si="1"/>
        <v>150</v>
      </c>
      <c r="Z9" s="4">
        <v>2100</v>
      </c>
      <c r="AA9" s="4">
        <f t="shared" si="2"/>
        <v>1050</v>
      </c>
      <c r="AB9" s="38">
        <v>9750</v>
      </c>
      <c r="AD9">
        <f t="shared" si="17"/>
        <v>2030</v>
      </c>
      <c r="AE9" s="6">
        <v>3.4985714285714287</v>
      </c>
      <c r="AF9" s="6">
        <f t="shared" si="8"/>
        <v>5.6292014285714282</v>
      </c>
      <c r="AG9" s="44">
        <f t="shared" si="9"/>
        <v>1.1285714285714286</v>
      </c>
      <c r="AI9" s="4">
        <f t="shared" si="10"/>
        <v>3877.4683544303798</v>
      </c>
      <c r="AJ9" s="4">
        <f t="shared" si="11"/>
        <v>1938.7341772151899</v>
      </c>
      <c r="AK9" s="4">
        <f t="shared" si="12"/>
        <v>23390.632911392404</v>
      </c>
      <c r="AL9" s="4">
        <f t="shared" si="13"/>
        <v>11695.316455696202</v>
      </c>
      <c r="AM9" s="29">
        <f t="shared" si="18"/>
        <v>117165.82278481012</v>
      </c>
      <c r="AN9" s="31"/>
      <c r="AO9">
        <f t="shared" si="19"/>
        <v>2030</v>
      </c>
      <c r="AP9" s="4">
        <f t="shared" si="14"/>
        <v>835985.04569474352</v>
      </c>
      <c r="AQ9" s="4">
        <f t="shared" si="3"/>
        <v>103331.8953229601</v>
      </c>
      <c r="AR9" s="4">
        <f t="shared" si="3"/>
        <v>46564.683129668061</v>
      </c>
      <c r="AS9" s="4">
        <f t="shared" si="3"/>
        <v>2586.9268405371145</v>
      </c>
      <c r="AT9" s="4">
        <f t="shared" si="3"/>
        <v>51448.268851876484</v>
      </c>
      <c r="AU9" s="2">
        <f t="shared" si="20"/>
        <v>1039916.8198397852</v>
      </c>
    </row>
    <row r="10" spans="2:63" x14ac:dyDescent="0.3">
      <c r="B10" s="50">
        <v>2026</v>
      </c>
      <c r="C10" s="47">
        <v>60858.466142044585</v>
      </c>
      <c r="D10" s="47">
        <v>32926.165890740886</v>
      </c>
      <c r="E10" s="47">
        <v>1254.1873409134375</v>
      </c>
      <c r="F10" s="47">
        <v>139.35414899038196</v>
      </c>
      <c r="G10" s="47">
        <v>256.85354957578409</v>
      </c>
      <c r="H10" s="49">
        <f t="shared" si="0"/>
        <v>95435.027072265089</v>
      </c>
      <c r="I10" s="27"/>
      <c r="J10" s="31"/>
      <c r="K10">
        <f t="shared" si="15"/>
        <v>2030</v>
      </c>
      <c r="L10" s="19">
        <f>H14-H13</f>
        <v>89543.02935337642</v>
      </c>
      <c r="M10" s="4">
        <f t="shared" si="4"/>
        <v>334989.86283027858</v>
      </c>
      <c r="N10" s="4">
        <f t="shared" si="5"/>
        <v>271550.42044340709</v>
      </c>
      <c r="O10" s="4"/>
      <c r="P10" s="2">
        <f t="shared" si="16"/>
        <v>215600.73978155112</v>
      </c>
      <c r="Q10" s="2">
        <f t="shared" si="6"/>
        <v>53298.640183558688</v>
      </c>
      <c r="R10" s="2">
        <f t="shared" si="6"/>
        <v>1990.7406227981432</v>
      </c>
      <c r="S10" s="2">
        <f t="shared" si="6"/>
        <v>221.19340253312703</v>
      </c>
      <c r="T10" s="2">
        <f t="shared" si="6"/>
        <v>439.10645296596215</v>
      </c>
      <c r="U10" s="41">
        <f t="shared" si="7"/>
        <v>271550.42044340703</v>
      </c>
      <c r="V10" s="31"/>
      <c r="W10" t="s">
        <v>43</v>
      </c>
      <c r="X10" s="4">
        <v>310</v>
      </c>
      <c r="Y10" s="15">
        <f t="shared" si="1"/>
        <v>155</v>
      </c>
      <c r="Z10" s="4">
        <v>2170</v>
      </c>
      <c r="AA10" s="4">
        <f t="shared" si="2"/>
        <v>1085</v>
      </c>
      <c r="AB10" s="38">
        <v>10075</v>
      </c>
      <c r="AD10">
        <f t="shared" si="17"/>
        <v>2031</v>
      </c>
      <c r="AE10" s="6">
        <v>3.5251428571428574</v>
      </c>
      <c r="AF10" s="6">
        <f t="shared" si="8"/>
        <v>5.6719548571428575</v>
      </c>
      <c r="AG10" s="44">
        <f t="shared" si="9"/>
        <v>1.1371428571428572</v>
      </c>
      <c r="AI10" s="4">
        <f>$X$16/AG10</f>
        <v>3848.2412060301504</v>
      </c>
      <c r="AJ10" s="4">
        <f>$Y$16/AG10</f>
        <v>1924.1206030150752</v>
      </c>
      <c r="AK10" s="4">
        <f>$Z$16/AG10</f>
        <v>23214.321608040198</v>
      </c>
      <c r="AL10" s="4">
        <f t="shared" si="13"/>
        <v>11607.160804020099</v>
      </c>
      <c r="AM10" s="29">
        <f>$AB$16/AG10</f>
        <v>116282.66331658291</v>
      </c>
      <c r="AN10" s="31"/>
      <c r="AO10">
        <f t="shared" si="19"/>
        <v>2031</v>
      </c>
      <c r="AP10" s="4">
        <f>P11*AI10/1000</f>
        <v>1102081.1994149105</v>
      </c>
      <c r="AQ10" s="4">
        <f t="shared" si="3"/>
        <v>111702.74932610967</v>
      </c>
      <c r="AR10" s="4">
        <f t="shared" si="3"/>
        <v>61480.957367804745</v>
      </c>
      <c r="AS10" s="4">
        <f>S11*AL10/1000</f>
        <v>3415.6087426558197</v>
      </c>
      <c r="AT10" s="4">
        <f t="shared" si="3"/>
        <v>67912.420154861305</v>
      </c>
      <c r="AU10" s="2">
        <f t="shared" si="20"/>
        <v>1346592.9350063421</v>
      </c>
    </row>
    <row r="11" spans="2:63" x14ac:dyDescent="0.3">
      <c r="B11" s="50">
        <v>2027</v>
      </c>
      <c r="C11" s="47">
        <v>92277.976721429572</v>
      </c>
      <c r="D11" s="47">
        <v>42015.58017705167</v>
      </c>
      <c r="E11" s="47">
        <v>1622.0354500085161</v>
      </c>
      <c r="F11" s="47">
        <v>180.22616111205735</v>
      </c>
      <c r="G11" s="47">
        <v>331.9338931436273</v>
      </c>
      <c r="H11" s="49">
        <f t="shared" si="0"/>
        <v>136427.75240274545</v>
      </c>
      <c r="I11" s="27"/>
      <c r="J11" s="31"/>
      <c r="K11">
        <f t="shared" si="15"/>
        <v>2031</v>
      </c>
      <c r="L11" s="19">
        <f>H15-H14</f>
        <v>76415.891520324571</v>
      </c>
      <c r="M11" s="4">
        <f t="shared" si="4"/>
        <v>411405.75435060315</v>
      </c>
      <c r="N11" s="4">
        <f>M11-$M$5</f>
        <v>347966.31196373166</v>
      </c>
      <c r="O11" s="4"/>
      <c r="P11" s="2">
        <f t="shared" si="16"/>
        <v>286385.68645020528</v>
      </c>
      <c r="Q11" s="2">
        <f t="shared" si="6"/>
        <v>58053.922997899776</v>
      </c>
      <c r="R11" s="2">
        <f t="shared" si="6"/>
        <v>2648.4063762824339</v>
      </c>
      <c r="S11" s="2">
        <f t="shared" si="6"/>
        <v>294.26737514249271</v>
      </c>
      <c r="T11" s="2">
        <f t="shared" si="6"/>
        <v>584.02876420165728</v>
      </c>
      <c r="U11" s="41">
        <f t="shared" si="7"/>
        <v>347966.31196373166</v>
      </c>
      <c r="V11" s="31"/>
      <c r="W11" t="s">
        <v>44</v>
      </c>
      <c r="X11" s="4">
        <v>310</v>
      </c>
      <c r="Y11" s="15">
        <f t="shared" si="1"/>
        <v>155</v>
      </c>
      <c r="Z11" s="4">
        <v>2170</v>
      </c>
      <c r="AA11" s="4">
        <f t="shared" si="2"/>
        <v>1085</v>
      </c>
      <c r="AB11" s="38">
        <v>10075</v>
      </c>
      <c r="AE11" s="6"/>
      <c r="AF11" s="6"/>
      <c r="AG11" s="45"/>
      <c r="AI11" s="4"/>
      <c r="AJ11" s="4"/>
      <c r="AK11" s="4"/>
      <c r="AL11" s="4"/>
      <c r="AM11" s="29"/>
      <c r="AN11" s="31"/>
      <c r="AP11" s="3"/>
      <c r="AQ11" s="3"/>
      <c r="AR11" s="3"/>
      <c r="AS11" s="3"/>
      <c r="AT11" s="3"/>
      <c r="AU11" s="2"/>
    </row>
    <row r="12" spans="2:63" x14ac:dyDescent="0.3">
      <c r="B12" s="50">
        <v>2028</v>
      </c>
      <c r="C12" s="47">
        <v>135617.87978441801</v>
      </c>
      <c r="D12" s="47">
        <v>53170.849666445181</v>
      </c>
      <c r="E12" s="47">
        <v>2033.310360148816</v>
      </c>
      <c r="F12" s="47">
        <v>225.92337334986846</v>
      </c>
      <c r="G12" s="47">
        <v>420.0576784020318</v>
      </c>
      <c r="H12" s="49">
        <f t="shared" si="0"/>
        <v>191468.02086276389</v>
      </c>
      <c r="I12" s="27"/>
      <c r="J12" s="31"/>
      <c r="U12" s="27"/>
      <c r="V12" s="31"/>
      <c r="W12" t="s">
        <v>45</v>
      </c>
      <c r="X12" s="4">
        <v>330</v>
      </c>
      <c r="Y12" s="15">
        <f t="shared" si="1"/>
        <v>165</v>
      </c>
      <c r="Z12" s="4">
        <v>2160</v>
      </c>
      <c r="AA12" s="4">
        <f t="shared" si="2"/>
        <v>1080</v>
      </c>
      <c r="AB12" s="38">
        <v>10200</v>
      </c>
      <c r="AI12" s="4"/>
      <c r="AJ12" s="3"/>
      <c r="AK12" s="4"/>
      <c r="AL12" s="3"/>
      <c r="AM12" s="29"/>
      <c r="AN12" s="31"/>
      <c r="AP12" s="3"/>
      <c r="AQ12" s="3"/>
      <c r="AR12" s="3"/>
      <c r="AS12" s="3"/>
      <c r="AT12" s="3"/>
      <c r="AU12" s="2"/>
    </row>
    <row r="13" spans="2:63" x14ac:dyDescent="0.3">
      <c r="B13" s="50">
        <v>2029</v>
      </c>
      <c r="C13" s="47">
        <v>194054.57351796649</v>
      </c>
      <c r="D13" s="47">
        <v>66162.045275270342</v>
      </c>
      <c r="E13" s="47">
        <v>2492.1321225941665</v>
      </c>
      <c r="F13" s="47">
        <v>276.90356917712961</v>
      </c>
      <c r="G13" s="47">
        <v>524.6925280265001</v>
      </c>
      <c r="H13" s="49">
        <f t="shared" si="0"/>
        <v>263510.34701303468</v>
      </c>
      <c r="I13" s="27"/>
      <c r="J13" s="31"/>
      <c r="L13" s="10" t="s">
        <v>68</v>
      </c>
      <c r="P13" s="10" t="s">
        <v>71</v>
      </c>
      <c r="U13" s="27"/>
      <c r="V13" s="31"/>
      <c r="W13" t="s">
        <v>46</v>
      </c>
      <c r="X13" s="4">
        <v>372</v>
      </c>
      <c r="Y13" s="15">
        <f t="shared" si="1"/>
        <v>186</v>
      </c>
      <c r="Z13" s="4">
        <v>2263</v>
      </c>
      <c r="AA13" s="4">
        <f t="shared" si="2"/>
        <v>1131.5</v>
      </c>
      <c r="AB13" s="38">
        <v>10850</v>
      </c>
      <c r="AE13" s="10"/>
      <c r="AF13" s="10"/>
      <c r="AG13" s="10"/>
      <c r="AM13" s="27"/>
      <c r="AN13" s="31"/>
      <c r="AW13" s="10" t="s">
        <v>50</v>
      </c>
      <c r="BE13" s="10" t="s">
        <v>51</v>
      </c>
    </row>
    <row r="14" spans="2:63" x14ac:dyDescent="0.3">
      <c r="B14" s="50">
        <v>2030</v>
      </c>
      <c r="C14" s="47">
        <v>267836.84531921468</v>
      </c>
      <c r="D14" s="47">
        <v>81221.053450507345</v>
      </c>
      <c r="E14" s="47">
        <v>3008.7152327376957</v>
      </c>
      <c r="F14" s="47">
        <v>334.30169252641065</v>
      </c>
      <c r="G14" s="47">
        <v>652.460671424927</v>
      </c>
      <c r="H14" s="49">
        <f t="shared" si="0"/>
        <v>353053.3763664111</v>
      </c>
      <c r="I14" s="27"/>
      <c r="J14" s="31"/>
      <c r="L14" s="10" t="s">
        <v>55</v>
      </c>
      <c r="P14" s="10" t="s">
        <v>72</v>
      </c>
      <c r="U14" s="27"/>
      <c r="V14" s="31"/>
      <c r="W14" t="s">
        <v>47</v>
      </c>
      <c r="X14" s="4">
        <v>390</v>
      </c>
      <c r="Y14" s="15">
        <f t="shared" si="1"/>
        <v>195</v>
      </c>
      <c r="Z14" s="4">
        <v>2220</v>
      </c>
      <c r="AA14" s="4">
        <f t="shared" si="2"/>
        <v>1110</v>
      </c>
      <c r="AB14" s="38">
        <v>11400</v>
      </c>
      <c r="AE14" s="10"/>
      <c r="AF14" s="10"/>
      <c r="AG14" s="10"/>
      <c r="AI14" s="10" t="s">
        <v>16</v>
      </c>
      <c r="AM14" s="27"/>
      <c r="AN14" s="31"/>
      <c r="AP14" s="10" t="s">
        <v>16</v>
      </c>
      <c r="AW14" s="10" t="s">
        <v>27</v>
      </c>
      <c r="BE14" s="10" t="s">
        <v>54</v>
      </c>
    </row>
    <row r="15" spans="2:63" ht="18.350000000000001" x14ac:dyDescent="0.35">
      <c r="B15" s="50">
        <v>2031</v>
      </c>
      <c r="C15" s="47">
        <v>339184.39481704833</v>
      </c>
      <c r="D15" s="47">
        <v>85413.256197760944</v>
      </c>
      <c r="E15" s="47">
        <v>3666.6642179255196</v>
      </c>
      <c r="F15" s="47">
        <v>407.40713532505777</v>
      </c>
      <c r="G15" s="47">
        <v>797.54551867580653</v>
      </c>
      <c r="H15" s="55">
        <f t="shared" si="0"/>
        <v>429469.26788673567</v>
      </c>
      <c r="I15" s="27"/>
      <c r="J15" s="31"/>
      <c r="P15" s="10"/>
      <c r="U15" s="27"/>
      <c r="V15" s="31"/>
      <c r="W15" t="s">
        <v>48</v>
      </c>
      <c r="X15" s="4">
        <v>434</v>
      </c>
      <c r="Y15" s="15">
        <f t="shared" si="1"/>
        <v>217</v>
      </c>
      <c r="Z15" s="4">
        <v>2325</v>
      </c>
      <c r="AA15" s="4">
        <f t="shared" si="2"/>
        <v>1162.5</v>
      </c>
      <c r="AB15" s="38">
        <v>12400</v>
      </c>
      <c r="AI15" s="10" t="s">
        <v>15</v>
      </c>
      <c r="AM15" s="27"/>
      <c r="AN15" s="31"/>
      <c r="AP15" s="10" t="s">
        <v>66</v>
      </c>
    </row>
    <row r="16" spans="2:63" ht="18.350000000000001" x14ac:dyDescent="0.35">
      <c r="B16" s="18"/>
      <c r="C16" s="25"/>
      <c r="D16" s="25"/>
      <c r="E16" s="25"/>
      <c r="F16" s="26"/>
      <c r="G16" s="90" t="s">
        <v>95</v>
      </c>
      <c r="H16" s="55">
        <v>534349.23846216453</v>
      </c>
      <c r="I16" s="27"/>
      <c r="J16" s="31"/>
      <c r="L16" s="10" t="s">
        <v>69</v>
      </c>
      <c r="M16" s="4"/>
      <c r="N16" s="4"/>
      <c r="O16" s="4"/>
      <c r="U16" s="27"/>
      <c r="V16" s="31"/>
      <c r="W16" s="5" t="s">
        <v>18</v>
      </c>
      <c r="X16" s="16">
        <f>SUM(X4:X15)</f>
        <v>4376</v>
      </c>
      <c r="Y16" s="17">
        <f t="shared" si="1"/>
        <v>2188</v>
      </c>
      <c r="Z16" s="16">
        <f>SUM(Z4:Z15)</f>
        <v>26398</v>
      </c>
      <c r="AA16" s="16">
        <f>SUM(AA4:AA15)</f>
        <v>13199</v>
      </c>
      <c r="AB16" s="39">
        <f>SUM(AB4:AB15)</f>
        <v>132230</v>
      </c>
      <c r="AM16" s="27"/>
      <c r="AN16" s="31"/>
    </row>
    <row r="17" spans="2:40" ht="15.75" x14ac:dyDescent="0.3">
      <c r="B17" s="52" t="s">
        <v>94</v>
      </c>
      <c r="C17" s="53"/>
      <c r="D17" s="53"/>
      <c r="E17" s="54"/>
      <c r="F17" s="26"/>
      <c r="G17" s="26"/>
      <c r="H17" s="19"/>
      <c r="I17" s="27"/>
      <c r="J17" s="35"/>
      <c r="K17" s="10"/>
      <c r="L17" s="10" t="s">
        <v>56</v>
      </c>
      <c r="M17" s="4"/>
      <c r="N17" s="4"/>
      <c r="O17" s="4"/>
      <c r="U17" s="27"/>
      <c r="V17" s="31"/>
      <c r="AM17" s="27"/>
      <c r="AN17" s="31"/>
    </row>
    <row r="18" spans="2:40" x14ac:dyDescent="0.3">
      <c r="B18" s="18"/>
      <c r="C18" s="25"/>
      <c r="D18" s="25"/>
      <c r="E18" s="25"/>
      <c r="F18" s="26"/>
      <c r="G18" s="26"/>
      <c r="H18" s="19"/>
      <c r="I18" s="27"/>
      <c r="J18" s="35"/>
      <c r="K18" s="10"/>
      <c r="M18" s="4"/>
      <c r="N18" s="4"/>
      <c r="O18" s="4"/>
      <c r="U18" s="27"/>
      <c r="V18" s="31"/>
      <c r="W18" s="10" t="s">
        <v>52</v>
      </c>
      <c r="AM18" s="27"/>
      <c r="AN18" s="31"/>
    </row>
    <row r="19" spans="2:40" x14ac:dyDescent="0.3">
      <c r="B19" s="23" t="s">
        <v>59</v>
      </c>
      <c r="C19" s="25"/>
      <c r="D19" s="25"/>
      <c r="E19" s="25"/>
      <c r="F19" s="26"/>
      <c r="G19" s="26"/>
      <c r="H19" s="19"/>
      <c r="I19" s="27"/>
      <c r="J19" s="31"/>
      <c r="L19" s="10" t="s">
        <v>70</v>
      </c>
      <c r="M19" s="4"/>
      <c r="N19" s="4"/>
      <c r="O19" s="4"/>
      <c r="U19" s="27"/>
      <c r="V19" s="31"/>
      <c r="W19" s="10" t="s">
        <v>53</v>
      </c>
      <c r="AD19" s="10" t="s">
        <v>13</v>
      </c>
      <c r="AM19" s="27"/>
      <c r="AN19" s="31"/>
    </row>
    <row r="20" spans="2:40" ht="15.75" x14ac:dyDescent="0.3">
      <c r="B20" s="22" t="s">
        <v>60</v>
      </c>
      <c r="C20" s="25"/>
      <c r="D20" s="25"/>
      <c r="E20" s="25"/>
      <c r="F20" s="26"/>
      <c r="G20" s="26"/>
      <c r="H20" s="19"/>
      <c r="I20" s="27"/>
      <c r="J20" s="35"/>
      <c r="K20" s="10"/>
      <c r="L20" s="10"/>
      <c r="M20" s="4"/>
      <c r="N20" s="4"/>
      <c r="O20" s="4"/>
      <c r="U20" s="27"/>
      <c r="V20" s="31"/>
      <c r="W20" s="9" t="s">
        <v>6</v>
      </c>
      <c r="AD20" s="10" t="s">
        <v>14</v>
      </c>
      <c r="AM20" s="27"/>
      <c r="AN20" s="31"/>
    </row>
    <row r="21" spans="2:40" x14ac:dyDescent="0.3">
      <c r="B21" s="23" t="s">
        <v>0</v>
      </c>
      <c r="C21" s="36"/>
      <c r="D21" s="36"/>
      <c r="E21" s="36"/>
      <c r="F21" s="36"/>
      <c r="G21" s="36"/>
      <c r="H21" s="37"/>
      <c r="I21" s="27"/>
      <c r="J21" s="35"/>
      <c r="K21" s="10"/>
      <c r="M21" s="4"/>
      <c r="N21" s="4"/>
      <c r="O21" s="4"/>
      <c r="U21" s="27"/>
      <c r="V21" s="31"/>
      <c r="AM21" s="27"/>
      <c r="AN21" s="31"/>
    </row>
    <row r="22" spans="2:40" x14ac:dyDescent="0.3">
      <c r="B22" s="18">
        <v>2024</v>
      </c>
      <c r="C22" s="36">
        <f>C8/$H8</f>
        <v>0.60681078976399661</v>
      </c>
      <c r="D22" s="36">
        <f t="shared" ref="D22:G23" si="21">D8/$H8</f>
        <v>0.37631444733868752</v>
      </c>
      <c r="E22" s="36">
        <f t="shared" si="21"/>
        <v>1.2695474312788136E-2</v>
      </c>
      <c r="F22" s="36">
        <f t="shared" si="21"/>
        <v>1.4106082569764597E-3</v>
      </c>
      <c r="G22" s="36">
        <f t="shared" si="21"/>
        <v>2.7686803275513922E-3</v>
      </c>
      <c r="H22" s="37">
        <f t="shared" ref="H22:H23" si="22">SUM(C22:G22)</f>
        <v>1.0000000000000002</v>
      </c>
      <c r="I22" s="27"/>
      <c r="J22" s="31"/>
      <c r="M22" s="4"/>
      <c r="N22" s="4"/>
      <c r="O22" s="4"/>
      <c r="U22" s="27"/>
      <c r="V22" s="31"/>
      <c r="AM22" s="27"/>
      <c r="AN22" s="31"/>
    </row>
    <row r="23" spans="2:40" x14ac:dyDescent="0.3">
      <c r="B23" s="18">
        <v>2025</v>
      </c>
      <c r="C23" s="36">
        <f>C9/$H9</f>
        <v>0.60739159641716234</v>
      </c>
      <c r="D23" s="36">
        <f t="shared" si="21"/>
        <v>0.37463829385373704</v>
      </c>
      <c r="E23" s="36">
        <f t="shared" si="21"/>
        <v>1.3619880687353886E-2</v>
      </c>
      <c r="F23" s="36">
        <f t="shared" si="21"/>
        <v>1.5133200763726542E-3</v>
      </c>
      <c r="G23" s="36">
        <f t="shared" si="21"/>
        <v>2.8369089653742471E-3</v>
      </c>
      <c r="H23" s="37">
        <f t="shared" si="22"/>
        <v>1</v>
      </c>
      <c r="I23" s="27"/>
      <c r="J23" s="31"/>
      <c r="M23" s="4"/>
      <c r="N23" s="4"/>
      <c r="O23" s="4"/>
      <c r="U23" s="27"/>
      <c r="V23" s="31"/>
      <c r="AM23" s="27"/>
      <c r="AN23" s="31"/>
    </row>
    <row r="24" spans="2:40" x14ac:dyDescent="0.3">
      <c r="B24" s="18">
        <v>2026</v>
      </c>
      <c r="C24" s="36">
        <f>C10/$H10</f>
        <v>0.63769527823323691</v>
      </c>
      <c r="D24" s="36">
        <f>D10/$H10</f>
        <v>0.345011332849611</v>
      </c>
      <c r="E24" s="36">
        <f>E10/$H10</f>
        <v>1.3141792687539604E-2</v>
      </c>
      <c r="F24" s="36">
        <f>F10/$H10</f>
        <v>1.4601991875044006E-3</v>
      </c>
      <c r="G24" s="36">
        <f>G10/$H10</f>
        <v>2.691397042107926E-3</v>
      </c>
      <c r="H24" s="37">
        <f t="shared" ref="H24:H29" si="23">SUM(C24:G24)</f>
        <v>0.99999999999999989</v>
      </c>
      <c r="I24" s="27"/>
      <c r="J24" s="31"/>
      <c r="M24" s="4"/>
      <c r="N24" s="4"/>
      <c r="O24" s="4"/>
      <c r="U24" s="27"/>
      <c r="V24" s="31"/>
    </row>
    <row r="25" spans="2:40" x14ac:dyDescent="0.3">
      <c r="B25" s="18">
        <v>2027</v>
      </c>
      <c r="C25" s="36">
        <f>C11/$H11</f>
        <v>0.67638713602066636</v>
      </c>
      <c r="D25" s="36">
        <f t="shared" ref="D25:G25" si="24">D11/$H11</f>
        <v>0.30796945223445721</v>
      </c>
      <c r="E25" s="36">
        <f t="shared" si="24"/>
        <v>1.1889336454214536E-2</v>
      </c>
      <c r="F25" s="36">
        <f t="shared" si="24"/>
        <v>1.321037383801615E-3</v>
      </c>
      <c r="G25" s="36">
        <f t="shared" si="24"/>
        <v>2.4330379068602725E-3</v>
      </c>
      <c r="H25" s="37">
        <f t="shared" si="23"/>
        <v>0.99999999999999989</v>
      </c>
      <c r="I25" s="27"/>
      <c r="J25" s="31"/>
    </row>
    <row r="26" spans="2:40" x14ac:dyDescent="0.3">
      <c r="B26" s="18">
        <v>2028</v>
      </c>
      <c r="C26" s="36">
        <f t="shared" ref="C26:G26" si="25">C12/$H12</f>
        <v>0.70830564380055461</v>
      </c>
      <c r="D26" s="36">
        <f t="shared" si="25"/>
        <v>0.27770094152984315</v>
      </c>
      <c r="E26" s="36">
        <f t="shared" si="25"/>
        <v>1.0619582063817362E-2</v>
      </c>
      <c r="F26" s="36">
        <f t="shared" si="25"/>
        <v>1.1799535626463736E-3</v>
      </c>
      <c r="G26" s="36">
        <f t="shared" si="25"/>
        <v>2.1938790431385471E-3</v>
      </c>
      <c r="H26" s="37">
        <f t="shared" si="23"/>
        <v>1</v>
      </c>
      <c r="I26" s="27"/>
      <c r="J26" s="31"/>
    </row>
    <row r="27" spans="2:40" x14ac:dyDescent="0.3">
      <c r="B27" s="18">
        <v>2029</v>
      </c>
      <c r="C27" s="36">
        <f t="shared" ref="C27:G27" si="26">C13/$H13</f>
        <v>0.73642107688609082</v>
      </c>
      <c r="D27" s="36">
        <f t="shared" si="26"/>
        <v>0.25107949659372425</v>
      </c>
      <c r="E27" s="36">
        <f t="shared" si="26"/>
        <v>9.4574355460542575E-3</v>
      </c>
      <c r="F27" s="36">
        <f t="shared" si="26"/>
        <v>1.0508261717838063E-3</v>
      </c>
      <c r="G27" s="36">
        <f t="shared" si="26"/>
        <v>1.9911648023466263E-3</v>
      </c>
      <c r="H27" s="37">
        <f t="shared" si="23"/>
        <v>0.99999999999999967</v>
      </c>
      <c r="I27" s="27"/>
      <c r="J27" s="31"/>
    </row>
    <row r="28" spans="2:40" x14ac:dyDescent="0.3">
      <c r="B28" s="18">
        <v>2030</v>
      </c>
      <c r="C28" s="36">
        <f t="shared" ref="C28:G28" si="27">C14/$H14</f>
        <v>0.75862989351854904</v>
      </c>
      <c r="D28" s="36">
        <f t="shared" si="27"/>
        <v>0.23005318427039573</v>
      </c>
      <c r="E28" s="36">
        <f t="shared" si="27"/>
        <v>8.5219840232179118E-3</v>
      </c>
      <c r="F28" s="36">
        <f t="shared" si="27"/>
        <v>9.4688711369087907E-4</v>
      </c>
      <c r="G28" s="36">
        <f t="shared" si="27"/>
        <v>1.8480510741463085E-3</v>
      </c>
      <c r="H28" s="37">
        <f t="shared" si="23"/>
        <v>0.99999999999999989</v>
      </c>
      <c r="J28" s="31"/>
    </row>
    <row r="29" spans="2:40" x14ac:dyDescent="0.3">
      <c r="B29" s="18">
        <v>2031</v>
      </c>
      <c r="C29" s="36">
        <f t="shared" ref="C29:G29" si="28">C15/$H15</f>
        <v>0.78977570731906654</v>
      </c>
      <c r="D29" s="36">
        <f t="shared" si="28"/>
        <v>0.19888095047650081</v>
      </c>
      <c r="E29" s="36">
        <f t="shared" si="28"/>
        <v>8.5376637913298428E-3</v>
      </c>
      <c r="F29" s="36">
        <f t="shared" si="28"/>
        <v>9.4862931014776043E-4</v>
      </c>
      <c r="G29" s="36">
        <f t="shared" si="28"/>
        <v>1.857049102955008E-3</v>
      </c>
      <c r="H29" s="37">
        <f t="shared" si="23"/>
        <v>0.99999999999999989</v>
      </c>
      <c r="J29" s="31"/>
    </row>
    <row r="30" spans="2:40" x14ac:dyDescent="0.3">
      <c r="J30" s="31"/>
    </row>
    <row r="31" spans="2:40" x14ac:dyDescent="0.3">
      <c r="B31" s="23" t="s">
        <v>67</v>
      </c>
      <c r="C31" s="25"/>
      <c r="D31" s="25"/>
      <c r="E31" s="25"/>
      <c r="F31" s="26"/>
      <c r="G31" s="26"/>
      <c r="H31" s="19"/>
      <c r="J31" s="31"/>
    </row>
    <row r="32" spans="2:40" x14ac:dyDescent="0.3">
      <c r="B32" s="22" t="s">
        <v>60</v>
      </c>
      <c r="C32" s="25"/>
      <c r="D32" s="25"/>
      <c r="E32" s="25"/>
      <c r="F32" s="26"/>
      <c r="G32" s="26"/>
      <c r="H32" s="19"/>
      <c r="J32" s="31"/>
      <c r="Y32" s="7"/>
      <c r="Z32" s="7"/>
      <c r="AA32" s="7"/>
    </row>
    <row r="33" spans="2:10" x14ac:dyDescent="0.3">
      <c r="B33" s="23" t="s">
        <v>0</v>
      </c>
      <c r="C33" s="36"/>
      <c r="D33" s="36"/>
      <c r="E33" s="36"/>
      <c r="F33" s="36"/>
      <c r="G33" s="36"/>
      <c r="H33" s="37"/>
      <c r="J33" s="31"/>
    </row>
    <row r="34" spans="2:10" x14ac:dyDescent="0.3">
      <c r="B34" s="18">
        <v>2024</v>
      </c>
      <c r="C34" s="46">
        <f>$M4*C22</f>
        <v>35988.734319323114</v>
      </c>
      <c r="D34" s="46">
        <f t="shared" ref="D34:G34" si="29">$M4*D22</f>
        <v>22318.457242762881</v>
      </c>
      <c r="E34" s="46">
        <f t="shared" si="29"/>
        <v>752.94319054283881</v>
      </c>
      <c r="F34" s="46">
        <f t="shared" si="29"/>
        <v>83.660354504759866</v>
      </c>
      <c r="G34" s="46">
        <f t="shared" si="29"/>
        <v>164.20489286641796</v>
      </c>
      <c r="H34" s="46">
        <f t="shared" ref="H34:H41" si="30">SUM(C34:G34)</f>
        <v>59308.000000000007</v>
      </c>
      <c r="J34" s="31"/>
    </row>
    <row r="35" spans="2:10" x14ac:dyDescent="0.3">
      <c r="B35" s="18">
        <v>2025</v>
      </c>
      <c r="C35" s="46">
        <f t="shared" ref="C35:G41" si="31">$M5*C23</f>
        <v>38532.584187176471</v>
      </c>
      <c r="D35" s="46">
        <f t="shared" si="31"/>
        <v>23766.844458849981</v>
      </c>
      <c r="E35" s="46">
        <f t="shared" si="31"/>
        <v>864.03763618145047</v>
      </c>
      <c r="F35" s="46">
        <f t="shared" si="31"/>
        <v>96.004181797938955</v>
      </c>
      <c r="G35" s="46">
        <f t="shared" si="31"/>
        <v>179.97192286565874</v>
      </c>
      <c r="H35" s="46">
        <f t="shared" si="30"/>
        <v>63439.442386871502</v>
      </c>
      <c r="J35" s="31"/>
    </row>
    <row r="36" spans="2:10" x14ac:dyDescent="0.3">
      <c r="B36" s="18">
        <v>2026</v>
      </c>
      <c r="C36" s="46">
        <f t="shared" si="31"/>
        <v>49339.448851750705</v>
      </c>
      <c r="D36" s="46">
        <f t="shared" si="31"/>
        <v>26694.049009692812</v>
      </c>
      <c r="E36" s="46">
        <f t="shared" si="31"/>
        <v>1016.8003908130183</v>
      </c>
      <c r="F36" s="46">
        <f t="shared" si="31"/>
        <v>112.97782120144649</v>
      </c>
      <c r="G36" s="46">
        <f t="shared" si="31"/>
        <v>208.2374626745605</v>
      </c>
      <c r="H36" s="46">
        <f t="shared" si="30"/>
        <v>77371.513536132552</v>
      </c>
      <c r="J36" s="31"/>
    </row>
    <row r="37" spans="2:10" x14ac:dyDescent="0.3">
      <c r="B37" s="18">
        <v>2027</v>
      </c>
      <c r="C37" s="46">
        <f t="shared" si="31"/>
        <v>80060.048534254354</v>
      </c>
      <c r="D37" s="46">
        <f t="shared" si="31"/>
        <v>36452.569807899228</v>
      </c>
      <c r="E37" s="46">
        <f t="shared" si="31"/>
        <v>1407.2722600321779</v>
      </c>
      <c r="F37" s="46">
        <f t="shared" si="31"/>
        <v>156.36358444801976</v>
      </c>
      <c r="G37" s="46">
        <f t="shared" si="31"/>
        <v>287.9846799791332</v>
      </c>
      <c r="H37" s="46">
        <f t="shared" si="30"/>
        <v>118364.2388666129</v>
      </c>
      <c r="J37" s="31"/>
    </row>
    <row r="38" spans="2:10" x14ac:dyDescent="0.3">
      <c r="B38" s="18">
        <v>2028</v>
      </c>
      <c r="C38" s="46">
        <f t="shared" si="31"/>
        <v>122823.39119990759</v>
      </c>
      <c r="D38" s="46">
        <f t="shared" si="31"/>
        <v>48154.594950124105</v>
      </c>
      <c r="E38" s="46">
        <f t="shared" si="31"/>
        <v>1841.4833957909805</v>
      </c>
      <c r="F38" s="46">
        <f t="shared" si="31"/>
        <v>204.60926619899783</v>
      </c>
      <c r="G38" s="46">
        <f t="shared" si="31"/>
        <v>380.42851460966114</v>
      </c>
      <c r="H38" s="46">
        <f t="shared" si="30"/>
        <v>173404.50732663134</v>
      </c>
      <c r="J38" s="31"/>
    </row>
    <row r="39" spans="2:10" x14ac:dyDescent="0.3">
      <c r="B39" s="18">
        <v>2029</v>
      </c>
      <c r="C39" s="46">
        <f t="shared" si="31"/>
        <v>180752.22142734128</v>
      </c>
      <c r="D39" s="46">
        <f t="shared" si="31"/>
        <v>61626.667389904251</v>
      </c>
      <c r="E39" s="46">
        <f t="shared" si="31"/>
        <v>2321.2976075909141</v>
      </c>
      <c r="F39" s="46">
        <f t="shared" si="31"/>
        <v>257.92195639899046</v>
      </c>
      <c r="G39" s="46">
        <f t="shared" si="31"/>
        <v>488.72509566664115</v>
      </c>
      <c r="H39" s="46">
        <f t="shared" si="30"/>
        <v>245446.8334769021</v>
      </c>
      <c r="J39" s="31"/>
    </row>
    <row r="40" spans="2:10" x14ac:dyDescent="0.3">
      <c r="B40" s="18">
        <v>2030</v>
      </c>
      <c r="C40" s="46">
        <f t="shared" si="31"/>
        <v>254133.32396872758</v>
      </c>
      <c r="D40" s="46">
        <f t="shared" si="31"/>
        <v>77065.484642408672</v>
      </c>
      <c r="E40" s="46">
        <f t="shared" si="31"/>
        <v>2854.7782589795938</v>
      </c>
      <c r="F40" s="46">
        <f t="shared" si="31"/>
        <v>317.19758433106597</v>
      </c>
      <c r="G40" s="46">
        <f t="shared" si="31"/>
        <v>619.07837583162086</v>
      </c>
      <c r="H40" s="46">
        <f t="shared" si="30"/>
        <v>334989.86283027858</v>
      </c>
      <c r="J40" s="31"/>
    </row>
    <row r="41" spans="2:10" x14ac:dyDescent="0.3">
      <c r="B41" s="18">
        <v>2031</v>
      </c>
      <c r="C41" s="46">
        <f t="shared" si="31"/>
        <v>324918.27063738176</v>
      </c>
      <c r="D41" s="46">
        <f t="shared" si="31"/>
        <v>81820.76745674976</v>
      </c>
      <c r="E41" s="46">
        <f t="shared" si="31"/>
        <v>3512.4440124638845</v>
      </c>
      <c r="F41" s="46">
        <f t="shared" si="31"/>
        <v>390.27155694043165</v>
      </c>
      <c r="G41" s="46">
        <f t="shared" si="31"/>
        <v>764.00068706731599</v>
      </c>
      <c r="H41" s="46">
        <f t="shared" si="30"/>
        <v>411405.75435060321</v>
      </c>
      <c r="J41" s="31"/>
    </row>
  </sheetData>
  <mergeCells count="1">
    <mergeCell ref="P2:U2"/>
  </mergeCells>
  <pageMargins left="0.7" right="0.7" top="0.75" bottom="0.75" header="0.3" footer="0.3"/>
  <pageSetup orientation="portrait" r:id="rId1"/>
  <headerFooter>
    <oddFooter>&amp;C&amp;"Arial,Regular"&amp;9SETTLEMENT PRIVILEGED AND CONFIDENTIAL</oddFooter>
  </headerFooter>
  <ignoredErrors>
    <ignoredError sqref="H4:H1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4C3EF-14C7-4CBA-A2EF-99B55F9F2F63}">
  <dimension ref="D3:J13"/>
  <sheetViews>
    <sheetView tabSelected="1" workbookViewId="0">
      <selection activeCell="B2" sqref="B2"/>
    </sheetView>
  </sheetViews>
  <sheetFormatPr defaultRowHeight="15.05" x14ac:dyDescent="0.3"/>
  <cols>
    <col min="4" max="4" width="9.109375" style="80"/>
    <col min="5" max="9" width="18.44140625" style="80" customWidth="1"/>
    <col min="10" max="10" width="9.109375" style="80"/>
    <col min="11" max="11" width="12" bestFit="1" customWidth="1"/>
  </cols>
  <sheetData>
    <row r="3" spans="4:10" s="72" customFormat="1" ht="28.8" x14ac:dyDescent="0.3">
      <c r="D3" s="81" t="s">
        <v>0</v>
      </c>
      <c r="E3" s="81" t="s">
        <v>90</v>
      </c>
      <c r="F3" s="81" t="s">
        <v>91</v>
      </c>
      <c r="G3" s="81" t="s">
        <v>92</v>
      </c>
      <c r="H3" s="81" t="s">
        <v>93</v>
      </c>
      <c r="I3" s="81" t="s">
        <v>89</v>
      </c>
      <c r="J3" s="82"/>
    </row>
    <row r="4" spans="4:10" x14ac:dyDescent="0.3">
      <c r="D4" s="86">
        <v>2026</v>
      </c>
      <c r="E4" s="87">
        <f>'JT3.35_EV Adjustment Tab'!X18</f>
        <v>69978.690433408439</v>
      </c>
      <c r="F4" s="87">
        <f>Calculations!AU5</f>
        <v>56374.474340890534</v>
      </c>
      <c r="G4" s="88">
        <f>F4-E4</f>
        <v>-13604.216092517905</v>
      </c>
      <c r="H4" s="87">
        <f>'JT3.35_ Total Tab'!X18</f>
        <v>27592238.884570204</v>
      </c>
      <c r="I4" s="91">
        <f>G4/H4</f>
        <v>-4.9304502434289554E-4</v>
      </c>
    </row>
    <row r="5" spans="4:10" x14ac:dyDescent="0.3">
      <c r="D5" s="86">
        <v>2027</v>
      </c>
      <c r="E5" s="87">
        <f>'JT3.35_EV Adjustment Tab'!X19</f>
        <v>272375.99321841903</v>
      </c>
      <c r="F5" s="87">
        <f>Calculations!AU6</f>
        <v>216619.23379915286</v>
      </c>
      <c r="G5" s="88">
        <f t="shared" ref="G5:G9" si="0">F5-E5</f>
        <v>-55756.759419266164</v>
      </c>
      <c r="H5" s="87">
        <f>'JT3.35_ Total Tab'!X19</f>
        <v>27922545.572314929</v>
      </c>
      <c r="I5" s="91">
        <f t="shared" ref="I5:I9" si="1">G5/H5</f>
        <v>-1.996836544679104E-3</v>
      </c>
    </row>
    <row r="6" spans="4:10" x14ac:dyDescent="0.3">
      <c r="D6" s="86">
        <v>2028</v>
      </c>
      <c r="E6" s="87">
        <f>'JT3.35_EV Adjustment Tab'!X20</f>
        <v>541504.54475143261</v>
      </c>
      <c r="F6" s="87">
        <f>Calculations!AU7</f>
        <v>428241.13811321004</v>
      </c>
      <c r="G6" s="88">
        <f t="shared" si="0"/>
        <v>-113263.40663822257</v>
      </c>
      <c r="H6" s="87">
        <f>'JT3.35_ Total Tab'!X20</f>
        <v>28437675.670579441</v>
      </c>
      <c r="I6" s="91">
        <f t="shared" si="1"/>
        <v>-3.9828644207867058E-3</v>
      </c>
    </row>
    <row r="7" spans="4:10" x14ac:dyDescent="0.3">
      <c r="D7" s="86">
        <v>2029</v>
      </c>
      <c r="E7" s="87">
        <f>'JT3.35_EV Adjustment Tab'!X21</f>
        <v>892292.88359042536</v>
      </c>
      <c r="F7" s="87">
        <f>Calculations!AU8</f>
        <v>702341.74875697144</v>
      </c>
      <c r="G7" s="88">
        <f t="shared" si="0"/>
        <v>-189951.13483345392</v>
      </c>
      <c r="H7" s="87">
        <f>'JT3.35_ Total Tab'!X21</f>
        <v>28950515.152483195</v>
      </c>
      <c r="I7" s="91">
        <f t="shared" si="1"/>
        <v>-6.5612350534343111E-3</v>
      </c>
    </row>
    <row r="8" spans="4:10" x14ac:dyDescent="0.3">
      <c r="D8" s="86">
        <v>2030</v>
      </c>
      <c r="E8" s="87">
        <f>'JT3.35_EV Adjustment Tab'!X22</f>
        <v>1325719.5534754174</v>
      </c>
      <c r="F8" s="87">
        <f>Calculations!AU9</f>
        <v>1039916.8198397852</v>
      </c>
      <c r="G8" s="88">
        <f t="shared" si="0"/>
        <v>-285802.7336356322</v>
      </c>
      <c r="H8" s="87">
        <f>'JT3.35_ Total Tab'!X22</f>
        <v>29622531.676661853</v>
      </c>
      <c r="I8" s="91">
        <f t="shared" si="1"/>
        <v>-9.6481535324275548E-3</v>
      </c>
    </row>
    <row r="9" spans="4:10" x14ac:dyDescent="0.3">
      <c r="D9" s="86">
        <v>2031</v>
      </c>
      <c r="E9" s="87">
        <f>'JT3.35_EV Adjustment Tab'!X23</f>
        <v>1724179.6617234251</v>
      </c>
      <c r="F9" s="87">
        <f>Calculations!AU10</f>
        <v>1346592.9350063421</v>
      </c>
      <c r="G9" s="88">
        <f t="shared" si="0"/>
        <v>-377586.72671708302</v>
      </c>
      <c r="H9" s="87">
        <f>'JT3.35_ Total Tab'!X23</f>
        <v>30218170.864675567</v>
      </c>
      <c r="I9" s="91">
        <f t="shared" si="1"/>
        <v>-1.2495353488072115E-2</v>
      </c>
    </row>
    <row r="10" spans="4:10" x14ac:dyDescent="0.3">
      <c r="E10" s="83"/>
      <c r="F10" s="83"/>
      <c r="G10" s="83"/>
    </row>
    <row r="11" spans="4:10" x14ac:dyDescent="0.3">
      <c r="E11" s="84"/>
      <c r="F11" s="84"/>
    </row>
    <row r="12" spans="4:10" x14ac:dyDescent="0.3">
      <c r="E12" s="85"/>
      <c r="F12" s="85"/>
    </row>
    <row r="13" spans="4:10" x14ac:dyDescent="0.3">
      <c r="E13" s="85"/>
      <c r="F13" s="85"/>
    </row>
  </sheetData>
  <pageMargins left="0.7" right="0.7" top="0.75" bottom="0.75" header="0.3" footer="0.3"/>
  <pageSetup orientation="portrait" r:id="rId1"/>
  <headerFooter>
    <oddFooter>&amp;C&amp;"Arial,Regular"&amp;9SETTLEMENT PRIVILEGED AND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082C-577E-4E85-90FB-5F6E92267AC1}">
  <sheetPr>
    <tabColor theme="1"/>
  </sheetPr>
  <dimension ref="A2:AO131"/>
  <sheetViews>
    <sheetView tabSelected="1" zoomScale="85" zoomScaleNormal="85" workbookViewId="0">
      <selection activeCell="B2" sqref="B2"/>
    </sheetView>
  </sheetViews>
  <sheetFormatPr defaultRowHeight="15.05" x14ac:dyDescent="0.3"/>
  <cols>
    <col min="5" max="5" width="12" bestFit="1" customWidth="1"/>
    <col min="6" max="6" width="8.6640625" bestFit="1" customWidth="1"/>
    <col min="7" max="8" width="10.88671875" bestFit="1" customWidth="1"/>
    <col min="9" max="10" width="6.33203125" bestFit="1" customWidth="1"/>
    <col min="11" max="11" width="9.88671875" bestFit="1" customWidth="1"/>
    <col min="12" max="12" width="5.88671875" bestFit="1" customWidth="1"/>
    <col min="13" max="13" width="8.6640625" bestFit="1" customWidth="1"/>
    <col min="14" max="14" width="11.5546875" bestFit="1" customWidth="1"/>
    <col min="15" max="15" width="12.6640625" bestFit="1" customWidth="1"/>
    <col min="16" max="16" width="11.5546875" bestFit="1" customWidth="1"/>
    <col min="17" max="17" width="12.6640625" bestFit="1" customWidth="1"/>
    <col min="18" max="20" width="11.5546875" bestFit="1" customWidth="1"/>
    <col min="21" max="21" width="9.88671875" bestFit="1" customWidth="1"/>
    <col min="22" max="22" width="9" bestFit="1" customWidth="1"/>
    <col min="23" max="23" width="8.6640625" bestFit="1" customWidth="1"/>
    <col min="24" max="24" width="12.6640625" bestFit="1" customWidth="1"/>
    <col min="25" max="26" width="10.88671875" bestFit="1" customWidth="1"/>
    <col min="27" max="28" width="7.5546875" bestFit="1" customWidth="1"/>
    <col min="29" max="29" width="5.88671875" bestFit="1" customWidth="1"/>
    <col min="30" max="30" width="9" bestFit="1" customWidth="1"/>
  </cols>
  <sheetData>
    <row r="2" spans="1:31" ht="20.95" x14ac:dyDescent="0.4">
      <c r="D2" s="57" t="s">
        <v>74</v>
      </c>
    </row>
    <row r="4" spans="1:31" x14ac:dyDescent="0.3">
      <c r="A4" s="59"/>
      <c r="D4" s="67"/>
    </row>
    <row r="5" spans="1:31" x14ac:dyDescent="0.3">
      <c r="A5" s="56"/>
      <c r="B5" s="59"/>
      <c r="C5" s="59"/>
      <c r="D5" s="58"/>
      <c r="E5" s="95" t="s">
        <v>75</v>
      </c>
      <c r="F5" s="95"/>
      <c r="G5" s="95"/>
      <c r="H5" s="95"/>
      <c r="I5" s="95"/>
      <c r="J5" s="95"/>
      <c r="K5" s="95"/>
      <c r="L5" s="95"/>
      <c r="M5" s="95"/>
      <c r="N5" s="59"/>
      <c r="O5" s="95" t="s">
        <v>76</v>
      </c>
      <c r="P5" s="95"/>
      <c r="Q5" s="95"/>
      <c r="R5" s="95"/>
      <c r="S5" s="95"/>
      <c r="T5" s="95"/>
      <c r="U5" s="95"/>
      <c r="V5" s="95"/>
      <c r="W5" s="95"/>
      <c r="X5" s="59"/>
      <c r="Y5" s="95" t="s">
        <v>77</v>
      </c>
      <c r="Z5" s="95"/>
      <c r="AA5" s="95"/>
      <c r="AB5" s="95"/>
      <c r="AC5" s="95"/>
      <c r="AD5" s="95"/>
      <c r="AE5" s="59"/>
    </row>
    <row r="6" spans="1:31" x14ac:dyDescent="0.3">
      <c r="Y6" s="56"/>
      <c r="Z6" s="56"/>
      <c r="AA6" s="56"/>
      <c r="AB6" s="56"/>
      <c r="AD6" s="56"/>
    </row>
    <row r="7" spans="1:31" x14ac:dyDescent="0.3">
      <c r="D7" s="96" t="s">
        <v>78</v>
      </c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</row>
    <row r="8" spans="1:31" x14ac:dyDescent="0.3">
      <c r="D8" s="62" t="s">
        <v>0</v>
      </c>
      <c r="E8" s="63" t="s">
        <v>79</v>
      </c>
      <c r="F8" s="63" t="s">
        <v>80</v>
      </c>
      <c r="G8" s="63" t="s">
        <v>81</v>
      </c>
      <c r="H8" s="63" t="s">
        <v>82</v>
      </c>
      <c r="I8" s="63" t="s">
        <v>83</v>
      </c>
      <c r="J8" s="63" t="s">
        <v>84</v>
      </c>
      <c r="K8" s="63" t="s">
        <v>85</v>
      </c>
      <c r="L8" s="63" t="s">
        <v>86</v>
      </c>
      <c r="M8" s="63" t="s">
        <v>87</v>
      </c>
      <c r="O8" s="63" t="s">
        <v>79</v>
      </c>
      <c r="P8" s="63" t="s">
        <v>80</v>
      </c>
      <c r="Q8" s="63" t="s">
        <v>81</v>
      </c>
      <c r="R8" s="63" t="s">
        <v>82</v>
      </c>
      <c r="S8" s="63" t="s">
        <v>83</v>
      </c>
      <c r="T8" s="63" t="s">
        <v>84</v>
      </c>
      <c r="U8" s="63" t="s">
        <v>85</v>
      </c>
      <c r="V8" s="63" t="s">
        <v>88</v>
      </c>
      <c r="W8" s="63" t="s">
        <v>87</v>
      </c>
      <c r="Y8" s="63" t="s">
        <v>81</v>
      </c>
      <c r="Z8" s="63" t="s">
        <v>82</v>
      </c>
      <c r="AA8" s="63" t="s">
        <v>83</v>
      </c>
      <c r="AB8" s="63" t="s">
        <v>84</v>
      </c>
      <c r="AC8" s="63" t="s">
        <v>85</v>
      </c>
      <c r="AD8" s="63" t="s">
        <v>88</v>
      </c>
    </row>
    <row r="9" spans="1:31" x14ac:dyDescent="0.3">
      <c r="D9" s="60">
        <v>2017</v>
      </c>
      <c r="E9" s="61">
        <v>940384</v>
      </c>
      <c r="F9" s="61">
        <v>83247</v>
      </c>
      <c r="G9" s="61">
        <v>12980</v>
      </c>
      <c r="H9" s="61">
        <v>619</v>
      </c>
      <c r="I9" s="61">
        <v>26</v>
      </c>
      <c r="J9" s="61">
        <v>7</v>
      </c>
      <c r="K9" s="61">
        <v>227625</v>
      </c>
      <c r="L9" s="61">
        <v>557</v>
      </c>
      <c r="M9" s="61">
        <v>11156</v>
      </c>
      <c r="N9" s="74">
        <v>1276601</v>
      </c>
      <c r="O9" s="61">
        <v>7100277.540000001</v>
      </c>
      <c r="P9" s="61">
        <v>2647033</v>
      </c>
      <c r="Q9" s="61">
        <v>9817657.6699999981</v>
      </c>
      <c r="R9" s="61">
        <v>3385829.37</v>
      </c>
      <c r="S9" s="61">
        <v>1604810.28</v>
      </c>
      <c r="T9" s="61">
        <v>1047870.8900000001</v>
      </c>
      <c r="U9" s="61">
        <v>143163.56</v>
      </c>
      <c r="V9" s="61">
        <v>755.18999999999994</v>
      </c>
      <c r="W9" s="61">
        <v>44362.640000000007</v>
      </c>
      <c r="X9" s="74">
        <v>25791760.140000004</v>
      </c>
      <c r="Y9" s="61">
        <v>26709.32</v>
      </c>
      <c r="Z9" s="61">
        <v>7607.94</v>
      </c>
      <c r="AA9" s="61">
        <v>3029.02</v>
      </c>
      <c r="AB9" s="61">
        <v>1882.8500000000001</v>
      </c>
      <c r="AC9" s="61">
        <v>401.89</v>
      </c>
      <c r="AD9" s="61">
        <v>1.8292000000000006</v>
      </c>
      <c r="AE9" s="75">
        <v>39632.849199999997</v>
      </c>
    </row>
    <row r="10" spans="1:31" x14ac:dyDescent="0.3">
      <c r="D10" s="60">
        <v>2018</v>
      </c>
      <c r="E10" s="61">
        <v>948720</v>
      </c>
      <c r="F10" s="61">
        <v>84093</v>
      </c>
      <c r="G10" s="61">
        <v>13205</v>
      </c>
      <c r="H10" s="61">
        <v>626</v>
      </c>
      <c r="I10" s="61">
        <v>25</v>
      </c>
      <c r="J10" s="61">
        <v>7</v>
      </c>
      <c r="K10" s="61">
        <v>229961</v>
      </c>
      <c r="L10" s="61">
        <v>552</v>
      </c>
      <c r="M10" s="61">
        <v>11315</v>
      </c>
      <c r="N10" s="74">
        <v>1288504</v>
      </c>
      <c r="O10" s="61">
        <v>7702402.9799999995</v>
      </c>
      <c r="P10" s="61">
        <v>2803802.9899999998</v>
      </c>
      <c r="Q10" s="61">
        <v>10099472.48</v>
      </c>
      <c r="R10" s="61">
        <v>3452031.31</v>
      </c>
      <c r="S10" s="61">
        <v>1621609.08</v>
      </c>
      <c r="T10" s="61">
        <v>1094743.8499999999</v>
      </c>
      <c r="U10" s="61">
        <v>127391.76</v>
      </c>
      <c r="V10" s="61">
        <v>782.92000000000007</v>
      </c>
      <c r="W10" s="61">
        <v>44364.14</v>
      </c>
      <c r="X10" s="74">
        <v>26946601.510000002</v>
      </c>
      <c r="Y10" s="61">
        <v>26907.5</v>
      </c>
      <c r="Z10" s="61">
        <v>7640.69</v>
      </c>
      <c r="AA10" s="61">
        <v>3090.22</v>
      </c>
      <c r="AB10" s="61">
        <v>1934.2500000000002</v>
      </c>
      <c r="AC10" s="61">
        <v>341.2</v>
      </c>
      <c r="AD10" s="61">
        <v>2.1792000000000002</v>
      </c>
      <c r="AE10" s="75">
        <v>39916.039199999999</v>
      </c>
    </row>
    <row r="11" spans="1:31" x14ac:dyDescent="0.3">
      <c r="D11" s="60">
        <v>2019</v>
      </c>
      <c r="E11" s="61">
        <v>955435</v>
      </c>
      <c r="F11" s="61">
        <v>84306</v>
      </c>
      <c r="G11" s="61">
        <v>13270</v>
      </c>
      <c r="H11" s="61">
        <v>633</v>
      </c>
      <c r="I11" s="61">
        <v>26</v>
      </c>
      <c r="J11" s="61">
        <v>7</v>
      </c>
      <c r="K11" s="61">
        <v>230685</v>
      </c>
      <c r="L11" s="61">
        <v>505</v>
      </c>
      <c r="M11" s="61">
        <v>11276</v>
      </c>
      <c r="N11" s="74">
        <v>1296143</v>
      </c>
      <c r="O11" s="61">
        <v>7371237.5200000005</v>
      </c>
      <c r="P11" s="61">
        <v>2711839.17</v>
      </c>
      <c r="Q11" s="61">
        <v>9946724.7600000016</v>
      </c>
      <c r="R11" s="61">
        <v>3374225.81</v>
      </c>
      <c r="S11" s="61">
        <v>1681693.19</v>
      </c>
      <c r="T11" s="61">
        <v>1091050.02</v>
      </c>
      <c r="U11" s="61">
        <v>114454.76000000001</v>
      </c>
      <c r="V11" s="61">
        <v>688.84000000000015</v>
      </c>
      <c r="W11" s="61">
        <v>44561.120000000003</v>
      </c>
      <c r="X11" s="74">
        <v>26336475.190000005</v>
      </c>
      <c r="Y11" s="61">
        <v>27022.33</v>
      </c>
      <c r="Z11" s="61">
        <v>7502.99</v>
      </c>
      <c r="AA11" s="61">
        <v>3129.88</v>
      </c>
      <c r="AB11" s="61">
        <v>1934.9700000000003</v>
      </c>
      <c r="AC11" s="61">
        <v>334.96</v>
      </c>
      <c r="AD11" s="61">
        <v>1.9292000000000002</v>
      </c>
      <c r="AE11" s="75">
        <v>39927.059199999996</v>
      </c>
    </row>
    <row r="12" spans="1:31" x14ac:dyDescent="0.3">
      <c r="D12" s="60">
        <v>2020</v>
      </c>
      <c r="E12" s="61">
        <v>962014</v>
      </c>
      <c r="F12" s="61">
        <v>85094</v>
      </c>
      <c r="G12" s="61">
        <v>13099</v>
      </c>
      <c r="H12" s="61">
        <v>655</v>
      </c>
      <c r="I12" s="61">
        <v>27</v>
      </c>
      <c r="J12" s="61">
        <v>5</v>
      </c>
      <c r="K12" s="61">
        <v>231795</v>
      </c>
      <c r="L12" s="61">
        <v>489</v>
      </c>
      <c r="M12" s="61">
        <v>11160</v>
      </c>
      <c r="N12" s="74">
        <v>1304338</v>
      </c>
      <c r="O12" s="61">
        <v>8340436.6500000004</v>
      </c>
      <c r="P12" s="61">
        <v>2566342.96</v>
      </c>
      <c r="Q12" s="61">
        <v>9425433.5</v>
      </c>
      <c r="R12" s="61">
        <v>3072345.21</v>
      </c>
      <c r="S12" s="61">
        <v>1684706.9599999997</v>
      </c>
      <c r="T12" s="61">
        <v>989927.42999999993</v>
      </c>
      <c r="U12" s="61">
        <v>110866.3</v>
      </c>
      <c r="V12" s="61">
        <v>698.51</v>
      </c>
      <c r="W12" s="61">
        <v>45198.68</v>
      </c>
      <c r="X12" s="74">
        <v>26235956.200000003</v>
      </c>
      <c r="Y12" s="61">
        <v>26172.52</v>
      </c>
      <c r="Z12" s="61">
        <v>7231.75</v>
      </c>
      <c r="AA12" s="61">
        <v>3089.5400000000004</v>
      </c>
      <c r="AB12" s="61">
        <v>1792.7</v>
      </c>
      <c r="AC12" s="61">
        <v>301.45</v>
      </c>
      <c r="AD12" s="61">
        <v>1.7504000000000004</v>
      </c>
      <c r="AE12" s="75">
        <v>38589.710399999996</v>
      </c>
    </row>
    <row r="13" spans="1:31" x14ac:dyDescent="0.3">
      <c r="D13" s="60">
        <v>2021</v>
      </c>
      <c r="E13" s="61">
        <v>969260</v>
      </c>
      <c r="F13" s="61">
        <v>85764</v>
      </c>
      <c r="G13" s="61">
        <v>13059</v>
      </c>
      <c r="H13" s="61">
        <v>647</v>
      </c>
      <c r="I13" s="61">
        <v>24</v>
      </c>
      <c r="J13" s="61">
        <v>5</v>
      </c>
      <c r="K13" s="61">
        <v>234891</v>
      </c>
      <c r="L13" s="61">
        <v>470</v>
      </c>
      <c r="M13" s="61">
        <v>11251</v>
      </c>
      <c r="N13" s="74">
        <v>1315371</v>
      </c>
      <c r="O13" s="61">
        <v>8161386.9700000007</v>
      </c>
      <c r="P13" s="61">
        <v>2587014</v>
      </c>
      <c r="Q13" s="61">
        <v>9538245.129999999</v>
      </c>
      <c r="R13" s="61">
        <v>3207504.47</v>
      </c>
      <c r="S13" s="61">
        <v>1724380.4400000002</v>
      </c>
      <c r="T13" s="61">
        <v>979943.86</v>
      </c>
      <c r="U13" s="61">
        <v>96997.119999999995</v>
      </c>
      <c r="V13" s="61">
        <v>664.29</v>
      </c>
      <c r="W13" s="61">
        <v>44875.750000000007</v>
      </c>
      <c r="X13" s="74">
        <v>26341012.030000001</v>
      </c>
      <c r="Y13" s="61">
        <v>25981.72</v>
      </c>
      <c r="Z13" s="61">
        <v>7203.58</v>
      </c>
      <c r="AA13" s="61">
        <v>3206.45</v>
      </c>
      <c r="AB13" s="61">
        <v>1890.3</v>
      </c>
      <c r="AC13" s="61">
        <v>272.70999999999998</v>
      </c>
      <c r="AD13" s="61">
        <v>1.7855999999999999</v>
      </c>
      <c r="AE13" s="75">
        <v>38556.545600000005</v>
      </c>
    </row>
    <row r="14" spans="1:31" x14ac:dyDescent="0.3">
      <c r="D14" s="60">
        <v>2022</v>
      </c>
      <c r="E14" s="61">
        <v>975694</v>
      </c>
      <c r="F14" s="61">
        <v>87002</v>
      </c>
      <c r="G14" s="61">
        <v>12376</v>
      </c>
      <c r="H14" s="61">
        <v>563</v>
      </c>
      <c r="I14" s="61">
        <v>25</v>
      </c>
      <c r="J14" s="61">
        <v>5</v>
      </c>
      <c r="K14" s="61">
        <v>235451</v>
      </c>
      <c r="L14" s="61">
        <v>462</v>
      </c>
      <c r="M14" s="61">
        <v>11255</v>
      </c>
      <c r="N14" s="74">
        <v>1322833</v>
      </c>
      <c r="O14" s="61">
        <v>8175488.8200000003</v>
      </c>
      <c r="P14" s="61">
        <v>2774846.1900000004</v>
      </c>
      <c r="Q14" s="61">
        <v>9869980.1000000015</v>
      </c>
      <c r="R14" s="61">
        <v>3263164.62</v>
      </c>
      <c r="S14" s="61">
        <v>1784435.77</v>
      </c>
      <c r="T14" s="61">
        <v>987578.66</v>
      </c>
      <c r="U14" s="61">
        <v>96188.53</v>
      </c>
      <c r="V14" s="61">
        <v>661.37</v>
      </c>
      <c r="W14" s="61">
        <v>45177.05</v>
      </c>
      <c r="X14" s="74">
        <v>26997521.110000007</v>
      </c>
      <c r="Y14" s="61">
        <v>26678.68</v>
      </c>
      <c r="Z14" s="61">
        <v>7403.0900000000011</v>
      </c>
      <c r="AA14" s="61">
        <v>3328.93</v>
      </c>
      <c r="AB14" s="61">
        <v>1798.1299999999997</v>
      </c>
      <c r="AC14" s="61">
        <v>268.36</v>
      </c>
      <c r="AD14" s="61">
        <v>1.7087999999999997</v>
      </c>
      <c r="AE14" s="75">
        <v>39478.898800000003</v>
      </c>
    </row>
    <row r="15" spans="1:31" x14ac:dyDescent="0.3">
      <c r="D15" s="60">
        <v>2023</v>
      </c>
      <c r="E15" s="61">
        <v>981275</v>
      </c>
      <c r="F15" s="61">
        <v>87707</v>
      </c>
      <c r="G15" s="61">
        <v>12086</v>
      </c>
      <c r="H15" s="61">
        <v>508</v>
      </c>
      <c r="I15" s="61">
        <v>27</v>
      </c>
      <c r="J15" s="61">
        <v>5</v>
      </c>
      <c r="K15" s="61">
        <v>236505</v>
      </c>
      <c r="L15" s="61">
        <v>442</v>
      </c>
      <c r="M15" s="61">
        <v>11352</v>
      </c>
      <c r="N15" s="74">
        <v>1329907</v>
      </c>
      <c r="O15" s="61">
        <v>8002561.71</v>
      </c>
      <c r="P15" s="61">
        <v>2744666.7199999997</v>
      </c>
      <c r="Q15" s="61">
        <v>9944399</v>
      </c>
      <c r="R15" s="61">
        <v>3137685.63</v>
      </c>
      <c r="S15" s="61">
        <v>1883046.4700000002</v>
      </c>
      <c r="T15" s="61">
        <v>905170.53</v>
      </c>
      <c r="U15" s="61">
        <v>93312.94</v>
      </c>
      <c r="V15" s="61">
        <v>631.66999999999996</v>
      </c>
      <c r="W15" s="61">
        <v>44925.23</v>
      </c>
      <c r="X15" s="74">
        <v>26756399.900000002</v>
      </c>
      <c r="Y15" s="61">
        <v>26846.38</v>
      </c>
      <c r="Z15" s="61">
        <v>7019.02</v>
      </c>
      <c r="AA15" s="61">
        <v>3492.28</v>
      </c>
      <c r="AB15" s="61">
        <v>1646.35</v>
      </c>
      <c r="AC15" s="61">
        <v>262.29000000000002</v>
      </c>
      <c r="AD15" s="61">
        <v>1.7387999999999997</v>
      </c>
      <c r="AE15" s="75">
        <v>39268.058799999999</v>
      </c>
    </row>
    <row r="16" spans="1:31" x14ac:dyDescent="0.3">
      <c r="C16" s="66"/>
      <c r="D16" s="60">
        <v>2024</v>
      </c>
      <c r="E16" s="61">
        <v>985462</v>
      </c>
      <c r="F16" s="61">
        <v>88209</v>
      </c>
      <c r="G16" s="61">
        <v>11982</v>
      </c>
      <c r="H16" s="61">
        <v>487</v>
      </c>
      <c r="I16" s="61">
        <v>30</v>
      </c>
      <c r="J16" s="61">
        <v>6</v>
      </c>
      <c r="K16" s="61">
        <v>241236</v>
      </c>
      <c r="L16" s="61">
        <v>422</v>
      </c>
      <c r="M16" s="61">
        <v>11265</v>
      </c>
      <c r="N16" s="74">
        <v>1339099</v>
      </c>
      <c r="O16" s="61">
        <v>8358536.7299999995</v>
      </c>
      <c r="P16" s="61">
        <v>2812814.22</v>
      </c>
      <c r="Q16" s="61">
        <v>10156193.300000001</v>
      </c>
      <c r="R16" s="61">
        <v>3039667.0799999996</v>
      </c>
      <c r="S16" s="61">
        <v>1941695.6</v>
      </c>
      <c r="T16" s="61">
        <v>864720.1</v>
      </c>
      <c r="U16" s="61">
        <v>93691.39</v>
      </c>
      <c r="V16" s="61">
        <v>587.43999999999994</v>
      </c>
      <c r="W16" s="61">
        <v>47635.88</v>
      </c>
      <c r="X16" s="74">
        <v>27315541.740000002</v>
      </c>
      <c r="Y16" s="61">
        <v>26735.42</v>
      </c>
      <c r="Z16" s="61">
        <v>6805</v>
      </c>
      <c r="AA16" s="61">
        <v>3625.45</v>
      </c>
      <c r="AB16" s="61">
        <v>1601.5499999999997</v>
      </c>
      <c r="AC16" s="61">
        <v>258.82</v>
      </c>
      <c r="AD16" s="61">
        <v>1.6986999999999999</v>
      </c>
      <c r="AE16" s="75">
        <v>39027.938699999999</v>
      </c>
    </row>
    <row r="17" spans="3:41" x14ac:dyDescent="0.3">
      <c r="C17" s="66"/>
      <c r="D17" s="60">
        <v>2025</v>
      </c>
      <c r="E17" s="61">
        <v>990008</v>
      </c>
      <c r="F17" s="61">
        <v>88728</v>
      </c>
      <c r="G17" s="61">
        <v>12112</v>
      </c>
      <c r="H17" s="61">
        <v>483</v>
      </c>
      <c r="I17" s="61">
        <v>31</v>
      </c>
      <c r="J17" s="61">
        <v>6</v>
      </c>
      <c r="K17" s="61">
        <v>242262</v>
      </c>
      <c r="L17" s="61">
        <v>424</v>
      </c>
      <c r="M17" s="61">
        <v>11527</v>
      </c>
      <c r="N17" s="74">
        <v>1345581</v>
      </c>
      <c r="O17" s="61">
        <v>8739403.25</v>
      </c>
      <c r="P17" s="61">
        <v>2870975.08</v>
      </c>
      <c r="Q17" s="61">
        <v>10326790.940000001</v>
      </c>
      <c r="R17" s="61">
        <v>2955085.78</v>
      </c>
      <c r="S17" s="61">
        <v>2028497.38</v>
      </c>
      <c r="T17" s="61">
        <v>842988.70000000007</v>
      </c>
      <c r="U17" s="61">
        <v>92001.63</v>
      </c>
      <c r="V17" s="61">
        <v>653.85</v>
      </c>
      <c r="W17" s="61">
        <v>46674.99</v>
      </c>
      <c r="X17" s="74">
        <v>27903071.600000001</v>
      </c>
      <c r="Y17" s="61">
        <v>27432.71</v>
      </c>
      <c r="Z17" s="61">
        <v>6674.28</v>
      </c>
      <c r="AA17" s="61">
        <v>3806.36</v>
      </c>
      <c r="AB17" s="61">
        <v>1620.1400000000003</v>
      </c>
      <c r="AC17" s="61">
        <v>259.45000000000005</v>
      </c>
      <c r="AD17" s="61">
        <v>1.6588000000000003</v>
      </c>
      <c r="AE17" s="75">
        <v>39794.598799999992</v>
      </c>
    </row>
    <row r="18" spans="3:41" x14ac:dyDescent="0.3">
      <c r="C18" s="66"/>
      <c r="D18" s="73">
        <v>2026</v>
      </c>
      <c r="E18" s="77">
        <v>993468</v>
      </c>
      <c r="F18" s="77">
        <v>89611</v>
      </c>
      <c r="G18" s="77">
        <v>11887</v>
      </c>
      <c r="H18" s="77">
        <v>460</v>
      </c>
      <c r="I18" s="77">
        <v>31</v>
      </c>
      <c r="J18" s="77">
        <v>6</v>
      </c>
      <c r="K18" s="77">
        <v>242780</v>
      </c>
      <c r="L18" s="77">
        <v>412</v>
      </c>
      <c r="M18" s="77">
        <v>11600</v>
      </c>
      <c r="N18" s="78">
        <v>1350255</v>
      </c>
      <c r="O18" s="77">
        <v>8490540.5938858557</v>
      </c>
      <c r="P18" s="77">
        <v>2822588.1648764629</v>
      </c>
      <c r="Q18" s="77">
        <v>10091660.677287975</v>
      </c>
      <c r="R18" s="77">
        <v>3056574.9567255117</v>
      </c>
      <c r="S18" s="77">
        <v>2136750.9817943932</v>
      </c>
      <c r="T18" s="77">
        <v>852839.57</v>
      </c>
      <c r="U18" s="77">
        <v>93601.889999999985</v>
      </c>
      <c r="V18" s="77">
        <v>600.51</v>
      </c>
      <c r="W18" s="77">
        <v>47081.540000000008</v>
      </c>
      <c r="X18" s="78">
        <v>27592238.884570204</v>
      </c>
      <c r="Y18" s="77">
        <v>27179.64405783662</v>
      </c>
      <c r="Z18" s="77">
        <v>6827.9554857630974</v>
      </c>
      <c r="AA18" s="77">
        <v>3938.8838182717868</v>
      </c>
      <c r="AB18" s="77">
        <v>1584.26</v>
      </c>
      <c r="AC18" s="77">
        <v>261.27</v>
      </c>
      <c r="AD18" s="77">
        <v>1.6289</v>
      </c>
      <c r="AE18" s="79">
        <v>39793.642261871508</v>
      </c>
    </row>
    <row r="19" spans="3:41" x14ac:dyDescent="0.3">
      <c r="C19" s="66"/>
      <c r="D19" s="60">
        <v>2027</v>
      </c>
      <c r="E19" s="61">
        <v>997506</v>
      </c>
      <c r="F19" s="61">
        <v>90383</v>
      </c>
      <c r="G19" s="61">
        <v>11698</v>
      </c>
      <c r="H19" s="61">
        <v>437</v>
      </c>
      <c r="I19" s="61">
        <v>32</v>
      </c>
      <c r="J19" s="61">
        <v>6</v>
      </c>
      <c r="K19" s="61">
        <v>274065</v>
      </c>
      <c r="L19" s="61">
        <v>400</v>
      </c>
      <c r="M19" s="61">
        <v>11647</v>
      </c>
      <c r="N19" s="74">
        <v>1386174</v>
      </c>
      <c r="O19" s="61">
        <v>8726286.4238162544</v>
      </c>
      <c r="P19" s="61">
        <v>2875761.3137426442</v>
      </c>
      <c r="Q19" s="61">
        <v>10130581.240387609</v>
      </c>
      <c r="R19" s="61">
        <v>3051784.9586951328</v>
      </c>
      <c r="S19" s="61">
        <v>2142187.8170572924</v>
      </c>
      <c r="T19" s="61">
        <v>853349.61861599993</v>
      </c>
      <c r="U19" s="61">
        <v>94572.09</v>
      </c>
      <c r="V19" s="61">
        <v>585.59</v>
      </c>
      <c r="W19" s="61">
        <v>47436.520000000004</v>
      </c>
      <c r="X19" s="74">
        <v>27922545.572314929</v>
      </c>
      <c r="Y19" s="61">
        <v>27663.679850542743</v>
      </c>
      <c r="Z19" s="61">
        <v>6724.7998338097977</v>
      </c>
      <c r="AA19" s="61">
        <v>4047.4273781634251</v>
      </c>
      <c r="AB19" s="61">
        <v>1605.5120256666667</v>
      </c>
      <c r="AC19" s="61">
        <v>264.10000000000002</v>
      </c>
      <c r="AD19" s="61">
        <v>1.6088999999999998</v>
      </c>
      <c r="AE19" s="75">
        <v>40307.127988182627</v>
      </c>
    </row>
    <row r="20" spans="3:41" x14ac:dyDescent="0.3">
      <c r="C20" s="66"/>
      <c r="D20" s="60">
        <v>2028</v>
      </c>
      <c r="E20" s="61">
        <v>1001917</v>
      </c>
      <c r="F20" s="61">
        <v>91095</v>
      </c>
      <c r="G20" s="61">
        <v>11530</v>
      </c>
      <c r="H20" s="61">
        <v>417</v>
      </c>
      <c r="I20" s="61">
        <v>32</v>
      </c>
      <c r="J20" s="61">
        <v>6</v>
      </c>
      <c r="K20" s="61">
        <v>274963</v>
      </c>
      <c r="L20" s="61">
        <v>390</v>
      </c>
      <c r="M20" s="61">
        <v>11688</v>
      </c>
      <c r="N20" s="74">
        <v>1392038</v>
      </c>
      <c r="O20" s="61">
        <v>9039740.6011710372</v>
      </c>
      <c r="P20" s="61">
        <v>2959530.3137858571</v>
      </c>
      <c r="Q20" s="61">
        <v>10232471.451942964</v>
      </c>
      <c r="R20" s="61">
        <v>3063205.1539282491</v>
      </c>
      <c r="S20" s="61">
        <v>2146170.5211353325</v>
      </c>
      <c r="T20" s="61">
        <v>853349.61861599993</v>
      </c>
      <c r="U20" s="61">
        <v>94836.75</v>
      </c>
      <c r="V20" s="61">
        <v>570.69000000000005</v>
      </c>
      <c r="W20" s="61">
        <v>47800.57</v>
      </c>
      <c r="X20" s="74">
        <v>28437675.670579441</v>
      </c>
      <c r="Y20" s="61">
        <v>27888.450298148575</v>
      </c>
      <c r="Z20" s="61">
        <v>6674.7160029432162</v>
      </c>
      <c r="AA20" s="61">
        <v>4062.4197406213348</v>
      </c>
      <c r="AB20" s="61">
        <v>1601.9120256666668</v>
      </c>
      <c r="AC20" s="61">
        <v>264.12</v>
      </c>
      <c r="AD20" s="61">
        <v>1.5587999999999997</v>
      </c>
      <c r="AE20" s="75">
        <v>40493.176867379792</v>
      </c>
    </row>
    <row r="21" spans="3:41" x14ac:dyDescent="0.3">
      <c r="C21" s="66"/>
      <c r="D21" s="60">
        <v>2029</v>
      </c>
      <c r="E21" s="61">
        <v>1006254</v>
      </c>
      <c r="F21" s="61">
        <v>91792</v>
      </c>
      <c r="G21" s="61">
        <v>11383</v>
      </c>
      <c r="H21" s="61">
        <v>399</v>
      </c>
      <c r="I21" s="61">
        <v>34</v>
      </c>
      <c r="J21" s="61">
        <v>6</v>
      </c>
      <c r="K21" s="61">
        <v>275861</v>
      </c>
      <c r="L21" s="61">
        <v>379</v>
      </c>
      <c r="M21" s="61">
        <v>11726</v>
      </c>
      <c r="N21" s="74">
        <v>1397834</v>
      </c>
      <c r="O21" s="61">
        <v>9367473.815979287</v>
      </c>
      <c r="P21" s="61">
        <v>3048644.7353870966</v>
      </c>
      <c r="Q21" s="61">
        <v>10286233.747676477</v>
      </c>
      <c r="R21" s="61">
        <v>3074474.086561379</v>
      </c>
      <c r="S21" s="61">
        <v>2176685.4882629625</v>
      </c>
      <c r="T21" s="61">
        <v>853349.61861599993</v>
      </c>
      <c r="U21" s="61">
        <v>94932.11</v>
      </c>
      <c r="V21" s="61">
        <v>555.74</v>
      </c>
      <c r="W21" s="61">
        <v>48165.81</v>
      </c>
      <c r="X21" s="74">
        <v>28950515.152483195</v>
      </c>
      <c r="Y21" s="61">
        <v>28122.6958092491</v>
      </c>
      <c r="Z21" s="61">
        <v>6618.0947122786756</v>
      </c>
      <c r="AA21" s="61">
        <v>4234.0723643019664</v>
      </c>
      <c r="AB21" s="61">
        <v>1605.5120256666667</v>
      </c>
      <c r="AC21" s="61">
        <v>265.14999999999998</v>
      </c>
      <c r="AD21" s="61">
        <v>1.4888999999999997</v>
      </c>
      <c r="AE21" s="75">
        <v>40847.013811496407</v>
      </c>
    </row>
    <row r="22" spans="3:41" x14ac:dyDescent="0.3">
      <c r="C22" s="66"/>
      <c r="D22" s="60">
        <v>2030</v>
      </c>
      <c r="E22" s="61">
        <v>1010589</v>
      </c>
      <c r="F22" s="61">
        <v>92472</v>
      </c>
      <c r="G22" s="61">
        <v>11253</v>
      </c>
      <c r="H22" s="61">
        <v>385</v>
      </c>
      <c r="I22" s="61">
        <v>35</v>
      </c>
      <c r="J22" s="61">
        <v>6</v>
      </c>
      <c r="K22" s="61">
        <v>276758</v>
      </c>
      <c r="L22" s="61">
        <v>369</v>
      </c>
      <c r="M22" s="61">
        <v>11765</v>
      </c>
      <c r="N22" s="74">
        <v>1403632</v>
      </c>
      <c r="O22" s="61">
        <v>9787463.4786343556</v>
      </c>
      <c r="P22" s="61">
        <v>3156460.4926276775</v>
      </c>
      <c r="Q22" s="61">
        <v>10348927.250230372</v>
      </c>
      <c r="R22" s="61">
        <v>3089228.6647349624</v>
      </c>
      <c r="S22" s="61">
        <v>2243062.8718184815</v>
      </c>
      <c r="T22" s="61">
        <v>853349.61861599993</v>
      </c>
      <c r="U22" s="61">
        <v>94967.069999999992</v>
      </c>
      <c r="V22" s="61">
        <v>540.86</v>
      </c>
      <c r="W22" s="61">
        <v>48531.37</v>
      </c>
      <c r="X22" s="74">
        <v>29622531.676661853</v>
      </c>
      <c r="Y22" s="61">
        <v>28246.439706982368</v>
      </c>
      <c r="Z22" s="61">
        <v>6604.9138299734987</v>
      </c>
      <c r="AA22" s="61">
        <v>4611.4694404429911</v>
      </c>
      <c r="AB22" s="61">
        <v>1605.5120256666667</v>
      </c>
      <c r="AC22" s="61">
        <v>265.24</v>
      </c>
      <c r="AD22" s="61">
        <v>1.4488999999999996</v>
      </c>
      <c r="AE22" s="75">
        <v>41335.023903065521</v>
      </c>
    </row>
    <row r="23" spans="3:41" x14ac:dyDescent="0.3">
      <c r="C23" s="66"/>
      <c r="D23" s="60">
        <v>2031</v>
      </c>
      <c r="E23" s="61">
        <v>1014918</v>
      </c>
      <c r="F23" s="61">
        <v>93137</v>
      </c>
      <c r="G23" s="61">
        <v>11142</v>
      </c>
      <c r="H23" s="61">
        <v>372</v>
      </c>
      <c r="I23" s="61">
        <v>36</v>
      </c>
      <c r="J23" s="61">
        <v>6</v>
      </c>
      <c r="K23" s="61">
        <v>277655</v>
      </c>
      <c r="L23" s="61">
        <v>358</v>
      </c>
      <c r="M23" s="61">
        <v>11803</v>
      </c>
      <c r="N23" s="74">
        <v>1409427</v>
      </c>
      <c r="O23" s="61">
        <v>10180627.801494803</v>
      </c>
      <c r="P23" s="61">
        <v>3259485.7922176248</v>
      </c>
      <c r="Q23" s="61">
        <v>10422427.93351925</v>
      </c>
      <c r="R23" s="61">
        <v>3104224.8535356126</v>
      </c>
      <c r="S23" s="61">
        <v>2253652.0652922769</v>
      </c>
      <c r="T23" s="61">
        <v>853349.61861599993</v>
      </c>
      <c r="U23" s="61">
        <v>94979.91</v>
      </c>
      <c r="V23" s="61">
        <v>525.94000000000005</v>
      </c>
      <c r="W23" s="61">
        <v>48896.95</v>
      </c>
      <c r="X23" s="74">
        <v>30218170.864675567</v>
      </c>
      <c r="Y23" s="61">
        <v>28431.767961693444</v>
      </c>
      <c r="Z23" s="61">
        <v>6549.4038977867749</v>
      </c>
      <c r="AA23" s="61">
        <v>4855.3104262892584</v>
      </c>
      <c r="AB23" s="61">
        <v>1605.5120256666667</v>
      </c>
      <c r="AC23" s="61">
        <v>265.26</v>
      </c>
      <c r="AD23" s="61">
        <v>1.4188999999999996</v>
      </c>
      <c r="AE23" s="75">
        <v>41708.673211436144</v>
      </c>
    </row>
    <row r="24" spans="3:41" x14ac:dyDescent="0.3">
      <c r="C24" s="66"/>
      <c r="J24" s="61"/>
      <c r="L24" s="61"/>
      <c r="U24" s="61"/>
      <c r="AC24" s="61"/>
    </row>
    <row r="26" spans="3:41" x14ac:dyDescent="0.3">
      <c r="D26" s="69"/>
      <c r="E26" s="69"/>
      <c r="F26" s="69"/>
      <c r="G26" s="69"/>
      <c r="H26" s="69"/>
      <c r="I26" s="69"/>
      <c r="J26" s="69"/>
      <c r="K26" s="69"/>
      <c r="L26" s="69"/>
      <c r="M26" s="69"/>
      <c r="O26" s="69"/>
      <c r="P26" s="69"/>
      <c r="Q26" s="69"/>
      <c r="R26" s="69"/>
      <c r="S26" s="69"/>
      <c r="T26" s="69"/>
      <c r="U26" s="69"/>
      <c r="V26" s="69"/>
      <c r="W26" s="69"/>
      <c r="Y26" s="69"/>
      <c r="Z26" s="69"/>
      <c r="AA26" s="69"/>
      <c r="AB26" s="69"/>
      <c r="AC26" s="69"/>
      <c r="AD26" s="69"/>
    </row>
    <row r="27" spans="3:41" x14ac:dyDescent="0.3">
      <c r="J27" s="64"/>
      <c r="L27" s="64"/>
      <c r="T27" s="64"/>
      <c r="U27" s="61"/>
      <c r="V27" s="64"/>
      <c r="AB27" s="64"/>
      <c r="AC27" s="61"/>
      <c r="AE27" s="74"/>
      <c r="AF27" s="61"/>
      <c r="AG27" s="61"/>
      <c r="AH27" s="61"/>
      <c r="AI27" s="61"/>
      <c r="AJ27" s="61"/>
      <c r="AK27" s="61"/>
      <c r="AL27" s="64"/>
      <c r="AM27" s="61"/>
      <c r="AN27" s="64"/>
      <c r="AO27" s="61"/>
    </row>
    <row r="28" spans="3:41" x14ac:dyDescent="0.3">
      <c r="J28" s="64"/>
      <c r="L28" s="64"/>
      <c r="T28" s="64"/>
      <c r="U28" s="61"/>
      <c r="V28" s="64"/>
      <c r="AB28" s="64"/>
      <c r="AC28" s="61"/>
      <c r="AD28" s="64"/>
      <c r="AG28" s="61"/>
      <c r="AH28" s="61"/>
      <c r="AI28" s="61"/>
      <c r="AJ28" s="61"/>
      <c r="AK28" s="61"/>
      <c r="AL28" s="64"/>
      <c r="AM28" s="61"/>
      <c r="AN28" s="64"/>
      <c r="AO28" s="61"/>
    </row>
    <row r="29" spans="3:41" x14ac:dyDescent="0.3">
      <c r="J29" s="64"/>
      <c r="L29" s="64"/>
      <c r="T29" s="64"/>
      <c r="U29" s="61"/>
      <c r="V29" s="64"/>
      <c r="AB29" s="64"/>
      <c r="AC29" s="61"/>
      <c r="AD29" s="64"/>
      <c r="AG29" s="61"/>
      <c r="AH29" s="61"/>
      <c r="AI29" s="61"/>
      <c r="AJ29" s="61"/>
      <c r="AK29" s="61"/>
      <c r="AL29" s="64"/>
      <c r="AM29" s="61"/>
      <c r="AN29" s="64"/>
      <c r="AO29" s="61"/>
    </row>
    <row r="30" spans="3:41" x14ac:dyDescent="0.3">
      <c r="J30" s="64"/>
      <c r="L30" s="64"/>
      <c r="T30" s="64"/>
      <c r="U30" s="61"/>
      <c r="V30" s="64"/>
      <c r="AB30" s="64"/>
      <c r="AC30" s="61"/>
      <c r="AD30" s="64"/>
      <c r="AG30" s="61"/>
      <c r="AH30" s="61"/>
      <c r="AI30" s="61"/>
      <c r="AJ30" s="61"/>
      <c r="AK30" s="61"/>
      <c r="AL30" s="64"/>
      <c r="AM30" s="61"/>
      <c r="AN30" s="64"/>
      <c r="AO30" s="61"/>
    </row>
    <row r="31" spans="3:41" x14ac:dyDescent="0.3">
      <c r="J31" s="64"/>
      <c r="L31" s="64"/>
      <c r="T31" s="64"/>
      <c r="U31" s="61"/>
      <c r="V31" s="64"/>
      <c r="AB31" s="64"/>
      <c r="AC31" s="61"/>
      <c r="AD31" s="64"/>
      <c r="AG31" s="61"/>
      <c r="AH31" s="61"/>
      <c r="AI31" s="61"/>
      <c r="AJ31" s="61"/>
      <c r="AK31" s="61"/>
      <c r="AL31" s="64"/>
      <c r="AM31" s="61"/>
      <c r="AN31" s="64"/>
      <c r="AO31" s="61"/>
    </row>
    <row r="32" spans="3:41" x14ac:dyDescent="0.3">
      <c r="J32" s="64"/>
      <c r="L32" s="64"/>
      <c r="T32" s="64"/>
      <c r="U32" s="61"/>
      <c r="V32" s="64"/>
      <c r="AB32" s="64"/>
      <c r="AC32" s="61"/>
      <c r="AD32" s="64"/>
      <c r="AG32" s="61"/>
      <c r="AH32" s="61"/>
      <c r="AI32" s="61"/>
      <c r="AJ32" s="61"/>
      <c r="AK32" s="61"/>
      <c r="AL32" s="64"/>
      <c r="AM32" s="61"/>
      <c r="AN32" s="64"/>
      <c r="AO32" s="61"/>
    </row>
    <row r="33" spans="4:41" x14ac:dyDescent="0.3">
      <c r="J33" s="64"/>
      <c r="L33" s="64"/>
      <c r="T33" s="64"/>
      <c r="U33" s="61"/>
      <c r="V33" s="64"/>
      <c r="AC33" s="61"/>
      <c r="AG33" s="61"/>
      <c r="AH33" s="61"/>
      <c r="AI33" s="61"/>
      <c r="AJ33" s="61"/>
      <c r="AK33" s="61"/>
      <c r="AL33" s="64"/>
      <c r="AM33" s="61"/>
      <c r="AN33" s="64"/>
      <c r="AO33" s="61"/>
    </row>
    <row r="34" spans="4:41" x14ac:dyDescent="0.3">
      <c r="J34" s="64"/>
      <c r="L34" s="64"/>
      <c r="T34" s="64"/>
      <c r="U34" s="61"/>
      <c r="V34" s="64"/>
      <c r="AC34" s="61"/>
      <c r="AG34" s="61"/>
      <c r="AH34" s="61"/>
      <c r="AI34" s="61"/>
      <c r="AJ34" s="61"/>
      <c r="AK34" s="61"/>
      <c r="AL34" s="64"/>
      <c r="AM34" s="61"/>
      <c r="AN34" s="64"/>
      <c r="AO34" s="61"/>
    </row>
    <row r="35" spans="4:41" x14ac:dyDescent="0.3">
      <c r="J35" s="64"/>
      <c r="L35" s="64"/>
      <c r="U35" s="61"/>
      <c r="V35" s="64"/>
      <c r="AC35" s="61"/>
      <c r="AG35" s="61"/>
      <c r="AH35" s="61"/>
      <c r="AI35" s="61"/>
      <c r="AJ35" s="61"/>
      <c r="AK35" s="61"/>
      <c r="AL35" s="64"/>
      <c r="AM35" s="61"/>
      <c r="AN35" s="64"/>
      <c r="AO35" s="61"/>
    </row>
    <row r="36" spans="4:41" x14ac:dyDescent="0.3">
      <c r="J36" s="64"/>
      <c r="L36" s="64"/>
      <c r="T36" s="64"/>
      <c r="U36" s="61"/>
      <c r="V36" s="64"/>
      <c r="AB36" s="64"/>
      <c r="AC36" s="61"/>
      <c r="AD36" s="64"/>
      <c r="AG36" s="61"/>
      <c r="AH36" s="61"/>
      <c r="AI36" s="61"/>
      <c r="AJ36" s="61"/>
      <c r="AK36" s="61"/>
      <c r="AL36" s="64"/>
      <c r="AM36" s="61"/>
      <c r="AN36" s="64"/>
      <c r="AO36" s="61"/>
    </row>
    <row r="37" spans="4:41" x14ac:dyDescent="0.3">
      <c r="J37" s="64"/>
      <c r="L37" s="64"/>
      <c r="T37" s="64"/>
      <c r="U37" s="61"/>
      <c r="V37" s="64"/>
      <c r="AB37" s="64"/>
      <c r="AC37" s="61"/>
      <c r="AD37" s="64"/>
      <c r="AE37" s="76"/>
      <c r="AG37" s="61"/>
      <c r="AH37" s="61"/>
      <c r="AI37" s="61"/>
      <c r="AJ37" s="61"/>
      <c r="AK37" s="61"/>
      <c r="AL37" s="64"/>
      <c r="AM37" s="61"/>
      <c r="AN37" s="64"/>
      <c r="AO37" s="61"/>
    </row>
    <row r="38" spans="4:41" x14ac:dyDescent="0.3">
      <c r="J38" s="64"/>
      <c r="L38" s="64"/>
      <c r="T38" s="64"/>
      <c r="U38" s="61"/>
      <c r="V38" s="64"/>
      <c r="AB38" s="64"/>
      <c r="AC38" s="61"/>
      <c r="AD38" s="64"/>
      <c r="AG38" s="61"/>
      <c r="AH38" s="61"/>
      <c r="AI38" s="61"/>
      <c r="AJ38" s="61"/>
      <c r="AK38" s="61"/>
      <c r="AL38" s="64"/>
      <c r="AM38" s="61"/>
      <c r="AN38" s="64"/>
      <c r="AO38" s="61"/>
    </row>
    <row r="39" spans="4:41" x14ac:dyDescent="0.3">
      <c r="J39" s="64"/>
      <c r="L39" s="64"/>
      <c r="T39" s="64"/>
      <c r="U39" s="61"/>
      <c r="V39" s="64"/>
      <c r="AB39" s="64"/>
      <c r="AC39" s="61"/>
      <c r="AD39" s="64"/>
      <c r="AG39" s="61"/>
      <c r="AH39" s="61"/>
      <c r="AI39" s="61"/>
      <c r="AJ39" s="61"/>
      <c r="AK39" s="61"/>
      <c r="AL39" s="64"/>
      <c r="AM39" s="61"/>
      <c r="AN39" s="64"/>
      <c r="AO39" s="61"/>
    </row>
    <row r="40" spans="4:41" x14ac:dyDescent="0.3">
      <c r="J40" s="64"/>
      <c r="L40" s="64"/>
      <c r="T40" s="64"/>
      <c r="U40" s="61"/>
      <c r="V40" s="64"/>
      <c r="AB40" s="64"/>
      <c r="AC40" s="61"/>
      <c r="AD40" s="64"/>
      <c r="AG40" s="61"/>
      <c r="AH40" s="61"/>
      <c r="AI40" s="61"/>
      <c r="AJ40" s="61"/>
      <c r="AK40" s="61"/>
      <c r="AL40" s="64"/>
      <c r="AM40" s="61"/>
      <c r="AN40" s="64"/>
      <c r="AO40" s="61"/>
    </row>
    <row r="41" spans="4:41" x14ac:dyDescent="0.3">
      <c r="J41" s="64"/>
      <c r="L41" s="64"/>
      <c r="T41" s="64"/>
      <c r="U41" s="61"/>
      <c r="V41" s="64"/>
      <c r="AB41" s="64"/>
      <c r="AC41" s="61"/>
      <c r="AD41" s="64"/>
      <c r="AG41" s="61"/>
      <c r="AH41" s="61"/>
      <c r="AI41" s="61"/>
      <c r="AJ41" s="61"/>
      <c r="AK41" s="61"/>
      <c r="AL41" s="64"/>
      <c r="AM41" s="61"/>
      <c r="AN41" s="64"/>
      <c r="AO41" s="61"/>
    </row>
    <row r="42" spans="4:41" x14ac:dyDescent="0.3">
      <c r="J42" s="64"/>
      <c r="L42" s="64"/>
      <c r="U42" s="61"/>
      <c r="V42" s="64"/>
      <c r="AC42" s="61"/>
      <c r="AG42" s="61"/>
      <c r="AH42" s="61"/>
      <c r="AI42" s="61"/>
      <c r="AJ42" s="61"/>
      <c r="AK42" s="61"/>
      <c r="AL42" s="64"/>
      <c r="AM42" s="61"/>
      <c r="AN42" s="64"/>
      <c r="AO42" s="61"/>
    </row>
    <row r="43" spans="4:41" x14ac:dyDescent="0.3">
      <c r="J43" s="64"/>
      <c r="L43" s="64"/>
      <c r="U43" s="61"/>
      <c r="V43" s="64"/>
      <c r="AC43" s="61"/>
      <c r="AG43" s="61"/>
      <c r="AH43" s="61"/>
      <c r="AI43" s="61"/>
      <c r="AJ43" s="61"/>
      <c r="AK43" s="61"/>
      <c r="AL43" s="64"/>
      <c r="AM43" s="61"/>
      <c r="AN43" s="64"/>
      <c r="AO43" s="61"/>
    </row>
    <row r="44" spans="4:41" x14ac:dyDescent="0.3">
      <c r="J44" s="64"/>
      <c r="L44" s="64"/>
      <c r="U44" s="61"/>
      <c r="V44" s="64"/>
      <c r="AC44" s="61"/>
      <c r="AG44" s="61"/>
      <c r="AH44" s="61"/>
      <c r="AI44" s="61"/>
      <c r="AJ44" s="61"/>
      <c r="AK44" s="61"/>
      <c r="AL44" s="64"/>
      <c r="AM44" s="61"/>
      <c r="AN44" s="64"/>
      <c r="AO44" s="61"/>
    </row>
    <row r="45" spans="4:41" x14ac:dyDescent="0.3">
      <c r="J45" s="64"/>
      <c r="L45" s="64"/>
      <c r="U45" s="61"/>
      <c r="V45" s="64"/>
      <c r="AC45" s="61"/>
    </row>
    <row r="46" spans="4:41" x14ac:dyDescent="0.3">
      <c r="J46" s="64"/>
      <c r="L46" s="64"/>
    </row>
    <row r="47" spans="4:41" x14ac:dyDescent="0.3">
      <c r="D47" s="69"/>
      <c r="E47" s="69"/>
      <c r="F47" s="69"/>
      <c r="G47" s="69"/>
      <c r="H47" s="69"/>
      <c r="I47" s="69"/>
      <c r="J47" s="69"/>
      <c r="K47" s="69"/>
      <c r="L47" s="69"/>
      <c r="M47" s="69"/>
      <c r="O47" s="69"/>
      <c r="P47" s="69"/>
      <c r="Q47" s="69"/>
      <c r="R47" s="69"/>
      <c r="S47" s="69"/>
      <c r="T47" s="69"/>
      <c r="U47" s="69"/>
      <c r="V47" s="69"/>
      <c r="W47" s="69"/>
      <c r="Y47" s="69"/>
      <c r="Z47" s="69"/>
      <c r="AA47" s="69"/>
      <c r="AB47" s="69"/>
      <c r="AC47" s="69"/>
      <c r="AD47" s="69"/>
    </row>
    <row r="48" spans="4:41" x14ac:dyDescent="0.3">
      <c r="J48" s="64"/>
      <c r="L48" s="64"/>
      <c r="T48" s="64"/>
      <c r="U48" s="61"/>
      <c r="V48" s="64"/>
      <c r="AB48" s="64"/>
      <c r="AC48" s="61"/>
      <c r="AD48" s="64"/>
      <c r="AG48" s="61"/>
      <c r="AH48" s="61"/>
      <c r="AI48" s="61"/>
      <c r="AJ48" s="61"/>
      <c r="AK48" s="61"/>
      <c r="AL48" s="64"/>
      <c r="AM48" s="61"/>
      <c r="AN48" s="64"/>
      <c r="AO48" s="61"/>
    </row>
    <row r="49" spans="10:41" x14ac:dyDescent="0.3">
      <c r="J49" s="64"/>
      <c r="L49" s="64"/>
      <c r="T49" s="64"/>
      <c r="U49" s="61"/>
      <c r="V49" s="64"/>
      <c r="AB49" s="64"/>
      <c r="AC49" s="61"/>
      <c r="AD49" s="64"/>
      <c r="AG49" s="61"/>
      <c r="AH49" s="61"/>
      <c r="AI49" s="61"/>
      <c r="AJ49" s="61"/>
      <c r="AK49" s="61"/>
      <c r="AL49" s="64"/>
      <c r="AM49" s="61"/>
      <c r="AN49" s="64"/>
      <c r="AO49" s="61"/>
    </row>
    <row r="50" spans="10:41" x14ac:dyDescent="0.3">
      <c r="J50" s="64"/>
      <c r="L50" s="64"/>
      <c r="T50" s="64"/>
      <c r="U50" s="61"/>
      <c r="V50" s="64"/>
      <c r="AB50" s="64"/>
      <c r="AC50" s="61"/>
      <c r="AD50" s="64"/>
      <c r="AG50" s="61"/>
      <c r="AH50" s="61"/>
      <c r="AI50" s="61"/>
      <c r="AJ50" s="61"/>
      <c r="AK50" s="61"/>
      <c r="AL50" s="64"/>
      <c r="AM50" s="61"/>
      <c r="AN50" s="64"/>
      <c r="AO50" s="61"/>
    </row>
    <row r="51" spans="10:41" x14ac:dyDescent="0.3">
      <c r="J51" s="64"/>
      <c r="L51" s="64"/>
      <c r="T51" s="64"/>
      <c r="U51" s="61"/>
      <c r="V51" s="64"/>
      <c r="AB51" s="64"/>
      <c r="AC51" s="61"/>
      <c r="AD51" s="64"/>
      <c r="AG51" s="61"/>
      <c r="AH51" s="61"/>
      <c r="AI51" s="61"/>
      <c r="AJ51" s="61"/>
      <c r="AK51" s="61"/>
      <c r="AL51" s="64"/>
      <c r="AM51" s="61"/>
      <c r="AN51" s="64"/>
      <c r="AO51" s="61"/>
    </row>
    <row r="52" spans="10:41" x14ac:dyDescent="0.3">
      <c r="J52" s="64"/>
      <c r="L52" s="64"/>
      <c r="T52" s="64"/>
      <c r="U52" s="61"/>
      <c r="V52" s="64"/>
      <c r="AB52" s="64"/>
      <c r="AC52" s="61"/>
      <c r="AD52" s="64"/>
      <c r="AG52" s="61"/>
      <c r="AH52" s="61"/>
      <c r="AI52" s="61"/>
      <c r="AJ52" s="61"/>
      <c r="AK52" s="61"/>
      <c r="AL52" s="64"/>
      <c r="AM52" s="61"/>
      <c r="AN52" s="64"/>
      <c r="AO52" s="61"/>
    </row>
    <row r="53" spans="10:41" x14ac:dyDescent="0.3">
      <c r="J53" s="64"/>
      <c r="L53" s="64"/>
      <c r="T53" s="64"/>
      <c r="U53" s="61"/>
      <c r="V53" s="64"/>
      <c r="AB53" s="64"/>
      <c r="AC53" s="61"/>
      <c r="AD53" s="64"/>
      <c r="AG53" s="61"/>
      <c r="AH53" s="61"/>
      <c r="AI53" s="61"/>
      <c r="AJ53" s="61"/>
      <c r="AK53" s="61"/>
      <c r="AL53" s="64"/>
      <c r="AM53" s="61"/>
      <c r="AN53" s="64"/>
      <c r="AO53" s="61"/>
    </row>
    <row r="54" spans="10:41" x14ac:dyDescent="0.3">
      <c r="J54" s="64"/>
      <c r="L54" s="64"/>
      <c r="T54" s="64"/>
      <c r="U54" s="61"/>
      <c r="V54" s="64"/>
      <c r="AC54" s="61"/>
      <c r="AG54" s="61"/>
      <c r="AH54" s="61"/>
      <c r="AI54" s="61"/>
      <c r="AJ54" s="61"/>
      <c r="AK54" s="61"/>
      <c r="AL54" s="64"/>
      <c r="AM54" s="61"/>
      <c r="AN54" s="64"/>
      <c r="AO54" s="61"/>
    </row>
    <row r="55" spans="10:41" x14ac:dyDescent="0.3">
      <c r="J55" s="64"/>
      <c r="L55" s="64"/>
      <c r="T55" s="64"/>
      <c r="U55" s="61"/>
      <c r="V55" s="64"/>
      <c r="AC55" s="61"/>
      <c r="AG55" s="61"/>
      <c r="AH55" s="61"/>
      <c r="AI55" s="61"/>
      <c r="AJ55" s="61"/>
      <c r="AK55" s="61"/>
      <c r="AL55" s="64"/>
      <c r="AM55" s="61"/>
      <c r="AN55" s="64"/>
      <c r="AO55" s="61"/>
    </row>
    <row r="56" spans="10:41" x14ac:dyDescent="0.3">
      <c r="J56" s="64"/>
      <c r="L56" s="64"/>
      <c r="U56" s="61"/>
      <c r="AC56" s="61"/>
      <c r="AG56" s="61"/>
      <c r="AH56" s="61"/>
      <c r="AI56" s="61"/>
      <c r="AJ56" s="61"/>
      <c r="AK56" s="61"/>
      <c r="AL56" s="64"/>
      <c r="AM56" s="61"/>
      <c r="AN56" s="64"/>
      <c r="AO56" s="61"/>
    </row>
    <row r="57" spans="10:41" x14ac:dyDescent="0.3">
      <c r="J57" s="64"/>
      <c r="L57" s="64"/>
      <c r="T57" s="64"/>
      <c r="U57" s="61"/>
      <c r="V57" s="64"/>
      <c r="AB57" s="64"/>
      <c r="AC57" s="61"/>
      <c r="AD57" s="64"/>
      <c r="AG57" s="61"/>
      <c r="AH57" s="61"/>
      <c r="AI57" s="61"/>
      <c r="AJ57" s="61"/>
      <c r="AK57" s="61"/>
      <c r="AL57" s="64"/>
      <c r="AM57" s="61"/>
      <c r="AN57" s="64"/>
      <c r="AO57" s="61"/>
    </row>
    <row r="58" spans="10:41" x14ac:dyDescent="0.3">
      <c r="J58" s="64"/>
      <c r="L58" s="64"/>
      <c r="T58" s="64"/>
      <c r="U58" s="61"/>
      <c r="V58" s="64"/>
      <c r="AB58" s="64"/>
      <c r="AC58" s="61"/>
      <c r="AD58" s="64"/>
      <c r="AG58" s="61"/>
      <c r="AH58" s="61"/>
      <c r="AI58" s="61"/>
      <c r="AJ58" s="61"/>
      <c r="AK58" s="61"/>
      <c r="AL58" s="64"/>
      <c r="AM58" s="61"/>
      <c r="AN58" s="64"/>
      <c r="AO58" s="61"/>
    </row>
    <row r="59" spans="10:41" x14ac:dyDescent="0.3">
      <c r="J59" s="64"/>
      <c r="L59" s="64"/>
      <c r="T59" s="64"/>
      <c r="U59" s="61"/>
      <c r="V59" s="64"/>
      <c r="AB59" s="64"/>
      <c r="AC59" s="61"/>
      <c r="AD59" s="64"/>
      <c r="AG59" s="61"/>
      <c r="AH59" s="61"/>
      <c r="AI59" s="61"/>
      <c r="AJ59" s="61"/>
      <c r="AK59" s="61"/>
      <c r="AL59" s="64"/>
      <c r="AM59" s="61"/>
      <c r="AN59" s="64"/>
      <c r="AO59" s="61"/>
    </row>
    <row r="60" spans="10:41" x14ac:dyDescent="0.3">
      <c r="J60" s="64"/>
      <c r="L60" s="64"/>
      <c r="T60" s="64"/>
      <c r="U60" s="61"/>
      <c r="V60" s="64"/>
      <c r="AB60" s="64"/>
      <c r="AC60" s="61"/>
      <c r="AD60" s="64"/>
      <c r="AG60" s="61"/>
      <c r="AH60" s="61"/>
      <c r="AI60" s="61"/>
      <c r="AJ60" s="61"/>
      <c r="AK60" s="61"/>
      <c r="AL60" s="64"/>
      <c r="AM60" s="61"/>
      <c r="AN60" s="64"/>
      <c r="AO60" s="61"/>
    </row>
    <row r="61" spans="10:41" x14ac:dyDescent="0.3">
      <c r="J61" s="64"/>
      <c r="L61" s="64"/>
      <c r="T61" s="64"/>
      <c r="U61" s="61"/>
      <c r="V61" s="64"/>
      <c r="AB61" s="64"/>
      <c r="AC61" s="61"/>
      <c r="AD61" s="64"/>
      <c r="AG61" s="61"/>
      <c r="AH61" s="61"/>
      <c r="AI61" s="61"/>
      <c r="AJ61" s="61"/>
      <c r="AK61" s="61"/>
      <c r="AL61" s="64"/>
      <c r="AM61" s="61"/>
      <c r="AN61" s="64"/>
      <c r="AO61" s="61"/>
    </row>
    <row r="62" spans="10:41" x14ac:dyDescent="0.3">
      <c r="J62" s="64"/>
      <c r="L62" s="64"/>
      <c r="T62" s="64"/>
      <c r="U62" s="61"/>
      <c r="V62" s="64"/>
      <c r="AB62" s="64"/>
      <c r="AC62" s="61"/>
      <c r="AD62" s="64"/>
      <c r="AG62" s="61"/>
      <c r="AH62" s="61"/>
      <c r="AI62" s="61"/>
      <c r="AJ62" s="61"/>
      <c r="AK62" s="61"/>
      <c r="AL62" s="64"/>
      <c r="AM62" s="61"/>
      <c r="AN62" s="64"/>
      <c r="AO62" s="61"/>
    </row>
    <row r="63" spans="10:41" x14ac:dyDescent="0.3">
      <c r="J63" s="64"/>
      <c r="L63" s="64"/>
      <c r="T63" s="64"/>
      <c r="U63" s="61"/>
      <c r="V63" s="64"/>
      <c r="AB63" s="64"/>
      <c r="AC63" s="61"/>
      <c r="AD63" s="64"/>
      <c r="AG63" s="61"/>
      <c r="AH63" s="61"/>
      <c r="AI63" s="61"/>
      <c r="AJ63" s="61"/>
      <c r="AK63" s="61"/>
      <c r="AL63" s="64"/>
      <c r="AM63" s="61"/>
      <c r="AN63" s="64"/>
      <c r="AO63" s="61"/>
    </row>
    <row r="64" spans="10:41" x14ac:dyDescent="0.3">
      <c r="J64" s="64"/>
      <c r="L64" s="64"/>
      <c r="T64" s="64"/>
      <c r="U64" s="61"/>
      <c r="V64" s="64"/>
      <c r="AB64" s="64"/>
      <c r="AC64" s="61"/>
      <c r="AD64" s="64"/>
      <c r="AG64" s="61"/>
      <c r="AH64" s="61"/>
      <c r="AI64" s="61"/>
      <c r="AJ64" s="61"/>
      <c r="AK64" s="61"/>
      <c r="AL64" s="64"/>
      <c r="AM64" s="61"/>
      <c r="AN64" s="64"/>
      <c r="AO64" s="61"/>
    </row>
    <row r="65" spans="4:41" x14ac:dyDescent="0.3">
      <c r="J65" s="64"/>
      <c r="L65" s="64"/>
      <c r="T65" s="64"/>
      <c r="U65" s="61"/>
      <c r="V65" s="64"/>
      <c r="AB65" s="64"/>
      <c r="AC65" s="61"/>
      <c r="AD65" s="64"/>
      <c r="AG65" s="61"/>
      <c r="AH65" s="61"/>
      <c r="AI65" s="61"/>
      <c r="AJ65" s="61"/>
      <c r="AK65" s="61"/>
      <c r="AL65" s="64"/>
      <c r="AM65" s="61"/>
      <c r="AN65" s="64"/>
      <c r="AO65" s="61"/>
    </row>
    <row r="66" spans="4:41" x14ac:dyDescent="0.3">
      <c r="J66" s="64"/>
      <c r="L66" s="64"/>
      <c r="T66" s="64"/>
      <c r="U66" s="61"/>
      <c r="V66" s="64"/>
      <c r="AB66" s="64"/>
      <c r="AC66" s="61"/>
      <c r="AD66" s="64"/>
    </row>
    <row r="68" spans="4:41" x14ac:dyDescent="0.3">
      <c r="D68" s="69"/>
      <c r="E68" s="69"/>
      <c r="F68" s="69"/>
      <c r="G68" s="69"/>
      <c r="H68" s="69"/>
      <c r="I68" s="69"/>
      <c r="J68" s="69"/>
      <c r="K68" s="69"/>
      <c r="L68" s="69"/>
      <c r="M68" s="69"/>
      <c r="O68" s="69"/>
      <c r="P68" s="69"/>
      <c r="Q68" s="69"/>
      <c r="R68" s="69"/>
      <c r="S68" s="69"/>
      <c r="T68" s="69"/>
      <c r="U68" s="69"/>
      <c r="V68" s="69"/>
      <c r="W68" s="69"/>
      <c r="Y68" s="69"/>
      <c r="Z68" s="69"/>
      <c r="AA68" s="69"/>
      <c r="AB68" s="69"/>
      <c r="AC68" s="69"/>
      <c r="AD68" s="69"/>
    </row>
    <row r="69" spans="4:41" x14ac:dyDescent="0.3">
      <c r="J69" s="61"/>
      <c r="L69" s="61"/>
      <c r="T69" s="64"/>
      <c r="U69" s="61"/>
      <c r="AB69" s="64"/>
      <c r="AC69" s="61"/>
      <c r="AD69" s="65"/>
      <c r="AG69" s="61"/>
      <c r="AH69" s="61"/>
      <c r="AI69" s="61"/>
      <c r="AJ69" s="61"/>
      <c r="AK69" s="61"/>
      <c r="AL69" s="61"/>
      <c r="AM69" s="61"/>
      <c r="AN69" s="61"/>
      <c r="AO69" s="61"/>
    </row>
    <row r="70" spans="4:41" x14ac:dyDescent="0.3">
      <c r="J70" s="64"/>
      <c r="L70" s="61"/>
      <c r="T70" s="64"/>
      <c r="U70" s="61"/>
      <c r="AB70" s="64"/>
      <c r="AC70" s="61"/>
      <c r="AD70" s="65"/>
      <c r="AG70" s="61"/>
      <c r="AH70" s="61"/>
      <c r="AI70" s="61"/>
      <c r="AJ70" s="61"/>
      <c r="AK70" s="61"/>
      <c r="AL70" s="64"/>
      <c r="AM70" s="61"/>
      <c r="AN70" s="61"/>
      <c r="AO70" s="61"/>
    </row>
    <row r="71" spans="4:41" x14ac:dyDescent="0.3">
      <c r="J71" s="64"/>
      <c r="L71" s="61"/>
      <c r="T71" s="64"/>
      <c r="U71" s="61"/>
      <c r="AB71" s="64"/>
      <c r="AC71" s="61"/>
      <c r="AD71" s="65"/>
      <c r="AG71" s="61"/>
      <c r="AH71" s="61"/>
      <c r="AI71" s="61"/>
      <c r="AJ71" s="61"/>
      <c r="AK71" s="61"/>
      <c r="AL71" s="64"/>
      <c r="AM71" s="61"/>
      <c r="AN71" s="61"/>
      <c r="AO71" s="61"/>
    </row>
    <row r="72" spans="4:41" x14ac:dyDescent="0.3">
      <c r="J72" s="64"/>
      <c r="L72" s="61"/>
      <c r="T72" s="64"/>
      <c r="U72" s="61"/>
      <c r="AB72" s="64"/>
      <c r="AC72" s="61"/>
      <c r="AD72" s="65"/>
      <c r="AG72" s="61"/>
      <c r="AH72" s="61"/>
      <c r="AI72" s="61"/>
      <c r="AJ72" s="61"/>
      <c r="AK72" s="61"/>
      <c r="AL72" s="64"/>
      <c r="AM72" s="61"/>
      <c r="AN72" s="61"/>
      <c r="AO72" s="61"/>
    </row>
    <row r="73" spans="4:41" x14ac:dyDescent="0.3">
      <c r="J73" s="64"/>
      <c r="L73" s="61"/>
      <c r="T73" s="64"/>
      <c r="U73" s="61"/>
      <c r="AB73" s="64"/>
      <c r="AC73" s="61"/>
      <c r="AD73" s="65"/>
      <c r="AG73" s="61"/>
      <c r="AH73" s="61"/>
      <c r="AI73" s="61"/>
      <c r="AJ73" s="61"/>
      <c r="AK73" s="61"/>
      <c r="AL73" s="64"/>
      <c r="AM73" s="61"/>
      <c r="AN73" s="61"/>
      <c r="AO73" s="61"/>
    </row>
    <row r="74" spans="4:41" x14ac:dyDescent="0.3">
      <c r="J74" s="64"/>
      <c r="L74" s="61"/>
      <c r="T74" s="64"/>
      <c r="U74" s="61"/>
      <c r="AB74" s="64"/>
      <c r="AC74" s="61"/>
      <c r="AD74" s="65"/>
      <c r="AG74" s="61"/>
      <c r="AH74" s="61"/>
      <c r="AI74" s="61"/>
      <c r="AJ74" s="61"/>
      <c r="AK74" s="61"/>
      <c r="AL74" s="64"/>
      <c r="AM74" s="61"/>
      <c r="AN74" s="61"/>
      <c r="AO74" s="61"/>
    </row>
    <row r="75" spans="4:41" x14ac:dyDescent="0.3">
      <c r="J75" s="64"/>
      <c r="L75" s="61"/>
      <c r="T75" s="64"/>
      <c r="U75" s="61"/>
      <c r="AB75" s="64"/>
      <c r="AC75" s="61"/>
      <c r="AD75" s="65"/>
      <c r="AG75" s="61"/>
      <c r="AH75" s="61"/>
      <c r="AI75" s="61"/>
      <c r="AJ75" s="61"/>
      <c r="AK75" s="61"/>
      <c r="AL75" s="64"/>
      <c r="AM75" s="61"/>
      <c r="AN75" s="61"/>
      <c r="AO75" s="61"/>
    </row>
    <row r="76" spans="4:41" x14ac:dyDescent="0.3">
      <c r="J76" s="64"/>
      <c r="L76" s="61"/>
      <c r="T76" s="64"/>
      <c r="U76" s="61"/>
      <c r="AB76" s="64"/>
      <c r="AC76" s="61"/>
      <c r="AD76" s="65"/>
      <c r="AG76" s="61"/>
      <c r="AH76" s="61"/>
      <c r="AI76" s="61"/>
      <c r="AJ76" s="61"/>
      <c r="AK76" s="61"/>
      <c r="AL76" s="64"/>
      <c r="AM76" s="61"/>
      <c r="AN76" s="61"/>
      <c r="AO76" s="61"/>
    </row>
    <row r="77" spans="4:41" x14ac:dyDescent="0.3">
      <c r="J77" s="64"/>
      <c r="L77" s="61"/>
      <c r="U77" s="61"/>
      <c r="AB77" s="64"/>
      <c r="AC77" s="61"/>
      <c r="AD77" s="65"/>
      <c r="AG77" s="61"/>
      <c r="AH77" s="61"/>
      <c r="AI77" s="61"/>
      <c r="AJ77" s="61"/>
      <c r="AK77" s="61"/>
      <c r="AL77" s="64"/>
      <c r="AM77" s="61"/>
      <c r="AN77" s="61"/>
      <c r="AO77" s="61"/>
    </row>
    <row r="78" spans="4:41" x14ac:dyDescent="0.3">
      <c r="J78" s="64"/>
      <c r="L78" s="61"/>
      <c r="T78" s="64"/>
      <c r="U78" s="61"/>
      <c r="AB78" s="64"/>
      <c r="AC78" s="61"/>
      <c r="AD78" s="65"/>
      <c r="AG78" s="61"/>
      <c r="AH78" s="61"/>
      <c r="AI78" s="61"/>
      <c r="AJ78" s="61"/>
      <c r="AK78" s="61"/>
      <c r="AL78" s="64"/>
      <c r="AM78" s="61"/>
      <c r="AN78" s="61"/>
      <c r="AO78" s="61"/>
    </row>
    <row r="79" spans="4:41" x14ac:dyDescent="0.3">
      <c r="J79" s="64"/>
      <c r="L79" s="61"/>
      <c r="T79" s="64"/>
      <c r="U79" s="61"/>
      <c r="AB79" s="64"/>
      <c r="AC79" s="61"/>
      <c r="AD79" s="65"/>
      <c r="AG79" s="61"/>
      <c r="AH79" s="61"/>
      <c r="AI79" s="61"/>
      <c r="AJ79" s="61"/>
      <c r="AK79" s="61"/>
      <c r="AL79" s="64"/>
      <c r="AM79" s="61"/>
      <c r="AN79" s="61"/>
      <c r="AO79" s="61"/>
    </row>
    <row r="80" spans="4:41" x14ac:dyDescent="0.3">
      <c r="J80" s="64"/>
      <c r="L80" s="61"/>
      <c r="T80" s="64"/>
      <c r="U80" s="61"/>
      <c r="AB80" s="64"/>
      <c r="AC80" s="61"/>
      <c r="AD80" s="65"/>
      <c r="AG80" s="61"/>
      <c r="AH80" s="61"/>
      <c r="AI80" s="61"/>
      <c r="AJ80" s="61"/>
      <c r="AK80" s="61"/>
      <c r="AL80" s="64"/>
      <c r="AM80" s="61"/>
      <c r="AN80" s="61"/>
      <c r="AO80" s="61"/>
    </row>
    <row r="81" spans="4:41" x14ac:dyDescent="0.3">
      <c r="J81" s="64"/>
      <c r="L81" s="61"/>
      <c r="T81" s="64"/>
      <c r="U81" s="61"/>
      <c r="AB81" s="64"/>
      <c r="AC81" s="61"/>
      <c r="AD81" s="65"/>
      <c r="AG81" s="61"/>
      <c r="AH81" s="61"/>
      <c r="AI81" s="61"/>
      <c r="AJ81" s="61"/>
      <c r="AK81" s="61"/>
      <c r="AL81" s="64"/>
      <c r="AM81" s="61"/>
      <c r="AN81" s="61"/>
      <c r="AO81" s="61"/>
    </row>
    <row r="82" spans="4:41" x14ac:dyDescent="0.3">
      <c r="J82" s="64"/>
      <c r="L82" s="61"/>
      <c r="T82" s="64"/>
      <c r="U82" s="61"/>
      <c r="AB82" s="64"/>
      <c r="AC82" s="61"/>
      <c r="AD82" s="65"/>
      <c r="AG82" s="61"/>
      <c r="AH82" s="61"/>
      <c r="AI82" s="61"/>
      <c r="AJ82" s="61"/>
      <c r="AK82" s="61"/>
      <c r="AL82" s="64"/>
      <c r="AM82" s="61"/>
      <c r="AN82" s="61"/>
      <c r="AO82" s="61"/>
    </row>
    <row r="83" spans="4:41" x14ac:dyDescent="0.3">
      <c r="J83" s="64"/>
      <c r="L83" s="61"/>
      <c r="T83" s="64"/>
      <c r="U83" s="61"/>
      <c r="AB83" s="64"/>
      <c r="AC83" s="61"/>
      <c r="AD83" s="65"/>
      <c r="AG83" s="61"/>
      <c r="AH83" s="61"/>
      <c r="AI83" s="61"/>
      <c r="AJ83" s="61"/>
      <c r="AK83" s="61"/>
      <c r="AL83" s="64"/>
      <c r="AM83" s="61"/>
      <c r="AN83" s="61"/>
      <c r="AO83" s="61"/>
    </row>
    <row r="84" spans="4:41" x14ac:dyDescent="0.3">
      <c r="J84" s="64"/>
      <c r="L84" s="61"/>
      <c r="T84" s="64"/>
      <c r="U84" s="61"/>
      <c r="AB84" s="64"/>
      <c r="AC84" s="61"/>
      <c r="AD84" s="65"/>
      <c r="AG84" s="61"/>
      <c r="AH84" s="61"/>
      <c r="AI84" s="61"/>
      <c r="AJ84" s="61"/>
      <c r="AK84" s="61"/>
      <c r="AL84" s="64"/>
      <c r="AM84" s="61"/>
      <c r="AN84" s="61"/>
      <c r="AO84" s="61"/>
    </row>
    <row r="85" spans="4:41" x14ac:dyDescent="0.3">
      <c r="J85" s="64"/>
      <c r="L85" s="61"/>
      <c r="T85" s="64"/>
      <c r="U85" s="61"/>
      <c r="AB85" s="64"/>
      <c r="AC85" s="61"/>
      <c r="AD85" s="65"/>
      <c r="AG85" s="61"/>
      <c r="AH85" s="61"/>
      <c r="AI85" s="61"/>
      <c r="AJ85" s="61"/>
      <c r="AK85" s="61"/>
      <c r="AL85" s="64"/>
      <c r="AM85" s="61"/>
      <c r="AN85" s="61"/>
      <c r="AO85" s="61"/>
    </row>
    <row r="86" spans="4:41" x14ac:dyDescent="0.3">
      <c r="J86" s="64"/>
      <c r="L86" s="61"/>
      <c r="T86" s="64"/>
      <c r="U86" s="61"/>
      <c r="AB86" s="64"/>
      <c r="AC86" s="61"/>
      <c r="AD86" s="65"/>
      <c r="AG86" s="61"/>
      <c r="AH86" s="61"/>
      <c r="AI86" s="61"/>
      <c r="AJ86" s="61"/>
      <c r="AK86" s="61"/>
      <c r="AL86" s="64"/>
      <c r="AM86" s="61"/>
      <c r="AN86" s="61"/>
      <c r="AO86" s="61"/>
    </row>
    <row r="87" spans="4:41" x14ac:dyDescent="0.3">
      <c r="J87" s="64"/>
      <c r="L87" s="61"/>
      <c r="T87" s="64"/>
      <c r="U87" s="61"/>
      <c r="AB87" s="64"/>
      <c r="AC87" s="61"/>
      <c r="AD87" s="65"/>
    </row>
    <row r="88" spans="4:41" x14ac:dyDescent="0.3">
      <c r="L88" s="61"/>
    </row>
    <row r="89" spans="4:41" x14ac:dyDescent="0.3">
      <c r="D89" s="69"/>
      <c r="E89" s="69"/>
      <c r="F89" s="69"/>
      <c r="G89" s="69"/>
      <c r="H89" s="69"/>
      <c r="I89" s="69"/>
      <c r="J89" s="69"/>
      <c r="K89" s="69"/>
      <c r="L89" s="69"/>
      <c r="M89" s="69"/>
      <c r="O89" s="69"/>
      <c r="P89" s="69"/>
      <c r="Q89" s="69"/>
      <c r="R89" s="69"/>
      <c r="S89" s="69"/>
      <c r="T89" s="69"/>
      <c r="U89" s="69"/>
      <c r="V89" s="69"/>
      <c r="W89" s="69"/>
      <c r="Y89" s="69"/>
      <c r="Z89" s="69"/>
      <c r="AA89" s="69"/>
      <c r="AB89" s="69"/>
      <c r="AC89" s="69"/>
      <c r="AD89" s="69"/>
    </row>
    <row r="90" spans="4:41" x14ac:dyDescent="0.3">
      <c r="J90" s="61"/>
      <c r="L90" s="61"/>
      <c r="R90" s="64"/>
      <c r="U90" s="61"/>
      <c r="Z90" s="64"/>
      <c r="AC90" s="61"/>
      <c r="AD90" s="65"/>
      <c r="AG90" s="61"/>
      <c r="AH90" s="61"/>
      <c r="AI90" s="61"/>
      <c r="AJ90" s="61"/>
      <c r="AK90" s="61"/>
      <c r="AL90" s="61"/>
      <c r="AM90" s="61"/>
      <c r="AN90" s="61"/>
      <c r="AO90" s="61"/>
    </row>
    <row r="91" spans="4:41" x14ac:dyDescent="0.3">
      <c r="J91" s="61"/>
      <c r="L91" s="61"/>
      <c r="R91" s="64"/>
      <c r="U91" s="61"/>
      <c r="Z91" s="64"/>
      <c r="AC91" s="61"/>
      <c r="AD91" s="65"/>
      <c r="AG91" s="61"/>
      <c r="AH91" s="61"/>
      <c r="AI91" s="61"/>
      <c r="AJ91" s="61"/>
      <c r="AK91" s="61"/>
      <c r="AL91" s="61"/>
      <c r="AM91" s="61"/>
      <c r="AN91" s="61"/>
      <c r="AO91" s="61"/>
    </row>
    <row r="92" spans="4:41" x14ac:dyDescent="0.3">
      <c r="J92" s="61"/>
      <c r="L92" s="61"/>
      <c r="R92" s="64"/>
      <c r="U92" s="61"/>
      <c r="Z92" s="64"/>
      <c r="AC92" s="61"/>
      <c r="AD92" s="65"/>
      <c r="AG92" s="61"/>
      <c r="AH92" s="61"/>
      <c r="AI92" s="61"/>
      <c r="AJ92" s="61"/>
      <c r="AK92" s="61"/>
      <c r="AL92" s="61"/>
      <c r="AM92" s="61"/>
      <c r="AN92" s="61"/>
      <c r="AO92" s="61"/>
    </row>
    <row r="93" spans="4:41" x14ac:dyDescent="0.3">
      <c r="J93" s="61"/>
      <c r="L93" s="61"/>
      <c r="R93" s="64"/>
      <c r="U93" s="61"/>
      <c r="Z93" s="64"/>
      <c r="AC93" s="61"/>
      <c r="AD93" s="65"/>
      <c r="AG93" s="61"/>
      <c r="AH93" s="61"/>
      <c r="AI93" s="61"/>
      <c r="AJ93" s="61"/>
      <c r="AK93" s="61"/>
      <c r="AL93" s="61"/>
      <c r="AM93" s="61"/>
      <c r="AN93" s="61"/>
      <c r="AO93" s="61"/>
    </row>
    <row r="94" spans="4:41" x14ac:dyDescent="0.3">
      <c r="J94" s="61"/>
      <c r="L94" s="61"/>
      <c r="R94" s="64"/>
      <c r="U94" s="61"/>
      <c r="Z94" s="64"/>
      <c r="AC94" s="61"/>
      <c r="AD94" s="65"/>
      <c r="AG94" s="61"/>
      <c r="AH94" s="61"/>
      <c r="AI94" s="61"/>
      <c r="AJ94" s="61"/>
      <c r="AK94" s="61"/>
      <c r="AL94" s="61"/>
      <c r="AM94" s="61"/>
      <c r="AN94" s="61"/>
      <c r="AO94" s="61"/>
    </row>
    <row r="95" spans="4:41" x14ac:dyDescent="0.3">
      <c r="J95" s="61"/>
      <c r="L95" s="61"/>
      <c r="R95" s="64"/>
      <c r="U95" s="61"/>
      <c r="Z95" s="64"/>
      <c r="AC95" s="61"/>
      <c r="AD95" s="65"/>
      <c r="AG95" s="61"/>
      <c r="AH95" s="61"/>
      <c r="AI95" s="61"/>
      <c r="AJ95" s="61"/>
      <c r="AK95" s="61"/>
      <c r="AL95" s="61"/>
      <c r="AM95" s="61"/>
      <c r="AN95" s="61"/>
      <c r="AO95" s="61"/>
    </row>
    <row r="96" spans="4:41" x14ac:dyDescent="0.3">
      <c r="J96" s="61"/>
      <c r="L96" s="61"/>
      <c r="R96" s="64"/>
      <c r="U96" s="61"/>
      <c r="Z96" s="64"/>
      <c r="AC96" s="61"/>
      <c r="AD96" s="65"/>
      <c r="AG96" s="61"/>
      <c r="AH96" s="61"/>
      <c r="AI96" s="61"/>
      <c r="AJ96" s="61"/>
      <c r="AK96" s="61"/>
      <c r="AL96" s="61"/>
      <c r="AM96" s="61"/>
      <c r="AN96" s="61"/>
      <c r="AO96" s="61"/>
    </row>
    <row r="97" spans="4:41" x14ac:dyDescent="0.3">
      <c r="J97" s="61"/>
      <c r="L97" s="61"/>
      <c r="R97" s="64"/>
      <c r="U97" s="61"/>
      <c r="Z97" s="64"/>
      <c r="AC97" s="61"/>
      <c r="AD97" s="65"/>
      <c r="AG97" s="61"/>
      <c r="AH97" s="61"/>
      <c r="AI97" s="61"/>
      <c r="AJ97" s="61"/>
      <c r="AK97" s="61"/>
      <c r="AL97" s="61"/>
      <c r="AM97" s="61"/>
      <c r="AN97" s="61"/>
      <c r="AO97" s="61"/>
    </row>
    <row r="98" spans="4:41" x14ac:dyDescent="0.3">
      <c r="J98" s="61"/>
      <c r="L98" s="61"/>
      <c r="U98" s="61"/>
      <c r="Z98" s="64"/>
      <c r="AC98" s="61"/>
      <c r="AD98" s="65"/>
      <c r="AG98" s="61"/>
      <c r="AH98" s="61"/>
      <c r="AI98" s="61"/>
      <c r="AJ98" s="61"/>
      <c r="AK98" s="61"/>
      <c r="AL98" s="61"/>
      <c r="AM98" s="61"/>
      <c r="AN98" s="61"/>
      <c r="AO98" s="61"/>
    </row>
    <row r="99" spans="4:41" x14ac:dyDescent="0.3">
      <c r="J99" s="61"/>
      <c r="L99" s="61"/>
      <c r="R99" s="64"/>
      <c r="U99" s="61"/>
      <c r="Z99" s="64"/>
      <c r="AC99" s="61"/>
      <c r="AD99" s="65"/>
      <c r="AG99" s="61"/>
      <c r="AH99" s="61"/>
      <c r="AI99" s="61"/>
      <c r="AJ99" s="61"/>
      <c r="AK99" s="61"/>
      <c r="AL99" s="61"/>
      <c r="AM99" s="61"/>
      <c r="AN99" s="61"/>
      <c r="AO99" s="61"/>
    </row>
    <row r="100" spans="4:41" x14ac:dyDescent="0.3">
      <c r="J100" s="61"/>
      <c r="L100" s="61"/>
      <c r="R100" s="64"/>
      <c r="U100" s="61"/>
      <c r="Z100" s="64"/>
      <c r="AC100" s="61"/>
      <c r="AD100" s="65"/>
      <c r="AG100" s="61"/>
      <c r="AH100" s="61"/>
      <c r="AI100" s="61"/>
      <c r="AJ100" s="61"/>
      <c r="AK100" s="61"/>
      <c r="AL100" s="61"/>
      <c r="AM100" s="61"/>
      <c r="AN100" s="61"/>
      <c r="AO100" s="61"/>
    </row>
    <row r="101" spans="4:41" x14ac:dyDescent="0.3">
      <c r="J101" s="61"/>
      <c r="L101" s="61"/>
      <c r="R101" s="64"/>
      <c r="U101" s="61"/>
      <c r="Z101" s="64"/>
      <c r="AC101" s="61"/>
      <c r="AD101" s="65"/>
      <c r="AG101" s="61"/>
      <c r="AH101" s="61"/>
      <c r="AI101" s="61"/>
      <c r="AJ101" s="61"/>
      <c r="AK101" s="61"/>
      <c r="AL101" s="61"/>
      <c r="AM101" s="61"/>
      <c r="AN101" s="61"/>
      <c r="AO101" s="61"/>
    </row>
    <row r="102" spans="4:41" x14ac:dyDescent="0.3">
      <c r="J102" s="61"/>
      <c r="L102" s="61"/>
      <c r="R102" s="64"/>
      <c r="U102" s="61"/>
      <c r="Z102" s="64"/>
      <c r="AC102" s="61"/>
      <c r="AD102" s="65"/>
      <c r="AG102" s="61"/>
      <c r="AH102" s="61"/>
      <c r="AI102" s="61"/>
      <c r="AJ102" s="61"/>
      <c r="AK102" s="61"/>
      <c r="AL102" s="61"/>
      <c r="AM102" s="61"/>
      <c r="AN102" s="61"/>
      <c r="AO102" s="61"/>
    </row>
    <row r="103" spans="4:41" x14ac:dyDescent="0.3">
      <c r="J103" s="61"/>
      <c r="L103" s="61"/>
      <c r="R103" s="64"/>
      <c r="U103" s="61"/>
      <c r="Z103" s="64"/>
      <c r="AC103" s="61"/>
      <c r="AD103" s="65"/>
      <c r="AG103" s="61"/>
      <c r="AH103" s="61"/>
      <c r="AI103" s="61"/>
      <c r="AJ103" s="61"/>
      <c r="AK103" s="61"/>
      <c r="AL103" s="61"/>
      <c r="AM103" s="61"/>
      <c r="AN103" s="61"/>
      <c r="AO103" s="61"/>
    </row>
    <row r="104" spans="4:41" x14ac:dyDescent="0.3">
      <c r="J104" s="61"/>
      <c r="L104" s="61"/>
      <c r="R104" s="64"/>
      <c r="U104" s="61"/>
      <c r="Z104" s="64"/>
      <c r="AC104" s="61"/>
      <c r="AD104" s="65"/>
      <c r="AG104" s="61"/>
      <c r="AH104" s="61"/>
      <c r="AI104" s="61"/>
      <c r="AJ104" s="61"/>
      <c r="AK104" s="61"/>
      <c r="AL104" s="61"/>
      <c r="AM104" s="61"/>
      <c r="AN104" s="61"/>
      <c r="AO104" s="61"/>
    </row>
    <row r="105" spans="4:41" x14ac:dyDescent="0.3">
      <c r="J105" s="61"/>
      <c r="L105" s="61"/>
      <c r="R105" s="64"/>
      <c r="U105" s="61"/>
      <c r="Z105" s="64"/>
      <c r="AC105" s="61"/>
      <c r="AD105" s="65"/>
      <c r="AG105" s="61"/>
      <c r="AH105" s="61"/>
      <c r="AI105" s="61"/>
      <c r="AJ105" s="61"/>
      <c r="AK105" s="61"/>
      <c r="AL105" s="61"/>
      <c r="AM105" s="61"/>
      <c r="AN105" s="61"/>
      <c r="AO105" s="61"/>
    </row>
    <row r="106" spans="4:41" x14ac:dyDescent="0.3">
      <c r="J106" s="61"/>
      <c r="L106" s="61"/>
      <c r="R106" s="64"/>
      <c r="U106" s="61"/>
      <c r="Z106" s="64"/>
      <c r="AC106" s="61"/>
      <c r="AD106" s="65"/>
      <c r="AG106" s="61"/>
      <c r="AH106" s="61"/>
      <c r="AI106" s="61"/>
      <c r="AJ106" s="61"/>
      <c r="AK106" s="61"/>
      <c r="AL106" s="61"/>
      <c r="AM106" s="61"/>
      <c r="AN106" s="61"/>
      <c r="AO106" s="61"/>
    </row>
    <row r="107" spans="4:41" x14ac:dyDescent="0.3">
      <c r="J107" s="61"/>
      <c r="L107" s="61"/>
      <c r="R107" s="64"/>
      <c r="U107" s="61"/>
      <c r="Z107" s="64"/>
      <c r="AC107" s="61"/>
      <c r="AD107" s="65"/>
      <c r="AG107" s="61"/>
      <c r="AH107" s="61"/>
      <c r="AI107" s="61"/>
      <c r="AJ107" s="61"/>
      <c r="AK107" s="61"/>
      <c r="AL107" s="61"/>
      <c r="AM107" s="61"/>
      <c r="AN107" s="61"/>
      <c r="AO107" s="61"/>
    </row>
    <row r="108" spans="4:41" x14ac:dyDescent="0.3">
      <c r="J108" s="61"/>
      <c r="L108" s="61"/>
      <c r="R108" s="64"/>
      <c r="U108" s="61"/>
      <c r="Z108" s="64"/>
      <c r="AC108" s="61"/>
      <c r="AD108" s="65"/>
    </row>
    <row r="109" spans="4:41" x14ac:dyDescent="0.3">
      <c r="L109" s="61"/>
      <c r="R109" s="64"/>
      <c r="AC109" s="61"/>
    </row>
    <row r="110" spans="4:41" x14ac:dyDescent="0.3"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O110" s="69"/>
      <c r="P110" s="69"/>
      <c r="Q110" s="69"/>
      <c r="R110" s="69"/>
      <c r="S110" s="69"/>
      <c r="T110" s="69"/>
      <c r="U110" s="69"/>
      <c r="V110" s="69"/>
      <c r="W110" s="69"/>
      <c r="Y110" s="69"/>
      <c r="Z110" s="69"/>
      <c r="AA110" s="69"/>
      <c r="AB110" s="69"/>
      <c r="AC110" s="69"/>
      <c r="AD110" s="69"/>
    </row>
    <row r="111" spans="4:41" x14ac:dyDescent="0.3">
      <c r="J111" s="64"/>
      <c r="L111" s="61"/>
      <c r="R111" s="64"/>
      <c r="T111" s="64"/>
      <c r="U111" s="61"/>
      <c r="Z111" s="64"/>
      <c r="AB111" s="64"/>
      <c r="AC111" s="61"/>
      <c r="AD111" s="65"/>
      <c r="AG111" s="61"/>
      <c r="AH111" s="61"/>
      <c r="AI111" s="61"/>
      <c r="AJ111" s="61"/>
      <c r="AK111" s="61"/>
      <c r="AL111" s="64"/>
      <c r="AM111" s="61"/>
      <c r="AN111" s="61"/>
      <c r="AO111" s="61"/>
    </row>
    <row r="112" spans="4:41" x14ac:dyDescent="0.3">
      <c r="J112" s="64"/>
      <c r="L112" s="61"/>
      <c r="R112" s="64"/>
      <c r="T112" s="64"/>
      <c r="U112" s="61"/>
      <c r="Z112" s="64"/>
      <c r="AB112" s="64"/>
      <c r="AC112" s="61"/>
      <c r="AD112" s="65"/>
      <c r="AG112" s="61"/>
      <c r="AH112" s="61"/>
      <c r="AI112" s="61"/>
      <c r="AJ112" s="61"/>
      <c r="AK112" s="61"/>
      <c r="AL112" s="64"/>
      <c r="AM112" s="61"/>
      <c r="AN112" s="61"/>
      <c r="AO112" s="61"/>
    </row>
    <row r="113" spans="10:41" x14ac:dyDescent="0.3">
      <c r="J113" s="64"/>
      <c r="L113" s="61"/>
      <c r="R113" s="64"/>
      <c r="T113" s="64"/>
      <c r="U113" s="61"/>
      <c r="Z113" s="64"/>
      <c r="AB113" s="64"/>
      <c r="AC113" s="61"/>
      <c r="AD113" s="65"/>
      <c r="AG113" s="61"/>
      <c r="AH113" s="61"/>
      <c r="AI113" s="61"/>
      <c r="AJ113" s="61"/>
      <c r="AK113" s="61"/>
      <c r="AL113" s="64"/>
      <c r="AM113" s="61"/>
      <c r="AN113" s="61"/>
      <c r="AO113" s="61"/>
    </row>
    <row r="114" spans="10:41" x14ac:dyDescent="0.3">
      <c r="J114" s="64"/>
      <c r="L114" s="61"/>
      <c r="R114" s="64"/>
      <c r="T114" s="64"/>
      <c r="U114" s="61"/>
      <c r="Z114" s="64"/>
      <c r="AB114" s="64"/>
      <c r="AC114" s="61"/>
      <c r="AD114" s="65"/>
      <c r="AG114" s="61"/>
      <c r="AH114" s="61"/>
      <c r="AI114" s="61"/>
      <c r="AJ114" s="61"/>
      <c r="AK114" s="61"/>
      <c r="AL114" s="64"/>
      <c r="AM114" s="61"/>
      <c r="AN114" s="61"/>
      <c r="AO114" s="61"/>
    </row>
    <row r="115" spans="10:41" x14ac:dyDescent="0.3">
      <c r="J115" s="64"/>
      <c r="L115" s="61"/>
      <c r="R115" s="64"/>
      <c r="T115" s="64"/>
      <c r="U115" s="61"/>
      <c r="Z115" s="64"/>
      <c r="AB115" s="64"/>
      <c r="AC115" s="61"/>
      <c r="AD115" s="65"/>
      <c r="AG115" s="61"/>
      <c r="AH115" s="61"/>
      <c r="AI115" s="61"/>
      <c r="AJ115" s="61"/>
      <c r="AK115" s="61"/>
      <c r="AL115" s="64"/>
      <c r="AM115" s="61"/>
      <c r="AN115" s="61"/>
      <c r="AO115" s="61"/>
    </row>
    <row r="116" spans="10:41" x14ac:dyDescent="0.3">
      <c r="J116" s="64"/>
      <c r="L116" s="61"/>
      <c r="R116" s="64"/>
      <c r="T116" s="64"/>
      <c r="U116" s="61"/>
      <c r="Z116" s="64"/>
      <c r="AB116" s="64"/>
      <c r="AC116" s="61"/>
      <c r="AD116" s="65"/>
      <c r="AG116" s="61"/>
      <c r="AH116" s="61"/>
      <c r="AI116" s="61"/>
      <c r="AJ116" s="61"/>
      <c r="AK116" s="61"/>
      <c r="AL116" s="64"/>
      <c r="AM116" s="61"/>
      <c r="AN116" s="61"/>
      <c r="AO116" s="61"/>
    </row>
    <row r="117" spans="10:41" x14ac:dyDescent="0.3">
      <c r="J117" s="64"/>
      <c r="L117" s="61"/>
      <c r="R117" s="64"/>
      <c r="T117" s="64"/>
      <c r="U117" s="61"/>
      <c r="Z117" s="64"/>
      <c r="AB117" s="64"/>
      <c r="AC117" s="61"/>
      <c r="AD117" s="65"/>
      <c r="AG117" s="61"/>
      <c r="AH117" s="61"/>
      <c r="AI117" s="61"/>
      <c r="AJ117" s="61"/>
      <c r="AK117" s="61"/>
      <c r="AL117" s="64"/>
      <c r="AM117" s="61"/>
      <c r="AN117" s="61"/>
      <c r="AO117" s="61"/>
    </row>
    <row r="118" spans="10:41" x14ac:dyDescent="0.3">
      <c r="J118" s="64"/>
      <c r="L118" s="61"/>
      <c r="R118" s="64"/>
      <c r="T118" s="64"/>
      <c r="U118" s="61"/>
      <c r="Z118" s="64"/>
      <c r="AB118" s="64"/>
      <c r="AC118" s="61"/>
      <c r="AD118" s="65"/>
      <c r="AG118" s="61"/>
      <c r="AH118" s="61"/>
      <c r="AI118" s="61"/>
      <c r="AJ118" s="61"/>
      <c r="AK118" s="61"/>
      <c r="AL118" s="64"/>
      <c r="AM118" s="61"/>
      <c r="AN118" s="61"/>
      <c r="AO118" s="61"/>
    </row>
    <row r="119" spans="10:41" x14ac:dyDescent="0.3">
      <c r="J119" s="64"/>
      <c r="L119" s="61"/>
      <c r="R119" s="64"/>
      <c r="T119" s="64"/>
      <c r="U119" s="61"/>
      <c r="Z119" s="64"/>
      <c r="AB119" s="64"/>
      <c r="AC119" s="61"/>
      <c r="AD119" s="65"/>
      <c r="AG119" s="61"/>
      <c r="AH119" s="61"/>
      <c r="AI119" s="61"/>
      <c r="AJ119" s="61"/>
      <c r="AK119" s="61"/>
      <c r="AL119" s="64"/>
      <c r="AM119" s="61"/>
      <c r="AN119" s="61"/>
      <c r="AO119" s="61"/>
    </row>
    <row r="120" spans="10:41" x14ac:dyDescent="0.3">
      <c r="J120" s="64"/>
      <c r="L120" s="61"/>
      <c r="T120" s="64"/>
      <c r="U120" s="61"/>
      <c r="Z120" s="64"/>
      <c r="AB120" s="64"/>
      <c r="AC120" s="61"/>
      <c r="AD120" s="65"/>
      <c r="AG120" s="61"/>
      <c r="AH120" s="61"/>
      <c r="AI120" s="61"/>
      <c r="AJ120" s="61"/>
      <c r="AK120" s="61"/>
      <c r="AL120" s="64"/>
      <c r="AM120" s="61"/>
      <c r="AN120" s="61"/>
      <c r="AO120" s="61"/>
    </row>
    <row r="121" spans="10:41" x14ac:dyDescent="0.3">
      <c r="J121" s="64"/>
      <c r="L121" s="61"/>
      <c r="T121" s="64"/>
      <c r="U121" s="61"/>
      <c r="Z121" s="64"/>
      <c r="AB121" s="64"/>
      <c r="AC121" s="61"/>
      <c r="AD121" s="65"/>
      <c r="AG121" s="61"/>
      <c r="AH121" s="61"/>
      <c r="AI121" s="61"/>
      <c r="AJ121" s="61"/>
      <c r="AK121" s="61"/>
      <c r="AL121" s="64"/>
      <c r="AM121" s="61"/>
      <c r="AN121" s="61"/>
      <c r="AO121" s="61"/>
    </row>
    <row r="122" spans="10:41" x14ac:dyDescent="0.3">
      <c r="J122" s="64"/>
      <c r="L122" s="61"/>
      <c r="T122" s="64"/>
      <c r="U122" s="61"/>
      <c r="Z122" s="64"/>
      <c r="AB122" s="64"/>
      <c r="AC122" s="61"/>
      <c r="AD122" s="65"/>
      <c r="AG122" s="61"/>
      <c r="AH122" s="61"/>
      <c r="AI122" s="61"/>
      <c r="AJ122" s="61"/>
      <c r="AK122" s="61"/>
      <c r="AL122" s="64"/>
      <c r="AM122" s="61"/>
      <c r="AN122" s="61"/>
      <c r="AO122" s="61"/>
    </row>
    <row r="123" spans="10:41" x14ac:dyDescent="0.3">
      <c r="J123" s="64"/>
      <c r="L123" s="61"/>
      <c r="T123" s="64"/>
      <c r="U123" s="61"/>
      <c r="Z123" s="64"/>
      <c r="AB123" s="64"/>
      <c r="AC123" s="61"/>
      <c r="AD123" s="65"/>
      <c r="AG123" s="61"/>
      <c r="AH123" s="61"/>
      <c r="AI123" s="61"/>
      <c r="AJ123" s="61"/>
      <c r="AK123" s="61"/>
      <c r="AL123" s="64"/>
      <c r="AM123" s="61"/>
      <c r="AN123" s="61"/>
      <c r="AO123" s="61"/>
    </row>
    <row r="124" spans="10:41" x14ac:dyDescent="0.3">
      <c r="J124" s="64"/>
      <c r="L124" s="61"/>
      <c r="T124" s="64"/>
      <c r="U124" s="61"/>
      <c r="Z124" s="64"/>
      <c r="AB124" s="64"/>
      <c r="AC124" s="61"/>
      <c r="AD124" s="65"/>
      <c r="AG124" s="61"/>
      <c r="AH124" s="61"/>
      <c r="AI124" s="61"/>
      <c r="AJ124" s="61"/>
      <c r="AK124" s="61"/>
      <c r="AL124" s="64"/>
      <c r="AM124" s="61"/>
      <c r="AN124" s="61"/>
      <c r="AO124" s="61"/>
    </row>
    <row r="125" spans="10:41" x14ac:dyDescent="0.3">
      <c r="J125" s="64"/>
      <c r="L125" s="61"/>
      <c r="T125" s="64"/>
      <c r="U125" s="61"/>
      <c r="Z125" s="64"/>
      <c r="AB125" s="64"/>
      <c r="AC125" s="61"/>
      <c r="AD125" s="65"/>
      <c r="AG125" s="61"/>
      <c r="AH125" s="61"/>
      <c r="AI125" s="61"/>
      <c r="AJ125" s="61"/>
      <c r="AK125" s="61"/>
      <c r="AL125" s="64"/>
      <c r="AM125" s="61"/>
      <c r="AN125" s="61"/>
      <c r="AO125" s="61"/>
    </row>
    <row r="126" spans="10:41" x14ac:dyDescent="0.3">
      <c r="J126" s="64"/>
      <c r="L126" s="61"/>
      <c r="T126" s="64"/>
      <c r="U126" s="61"/>
      <c r="Z126" s="64"/>
      <c r="AB126" s="64"/>
      <c r="AC126" s="61"/>
      <c r="AD126" s="65"/>
      <c r="AG126" s="61"/>
      <c r="AH126" s="61"/>
      <c r="AI126" s="61"/>
      <c r="AJ126" s="61"/>
      <c r="AK126" s="61"/>
      <c r="AL126" s="64"/>
      <c r="AM126" s="61"/>
      <c r="AN126" s="61"/>
      <c r="AO126" s="61"/>
    </row>
    <row r="127" spans="10:41" x14ac:dyDescent="0.3">
      <c r="J127" s="64"/>
      <c r="L127" s="61"/>
      <c r="T127" s="64"/>
      <c r="U127" s="61"/>
      <c r="Z127" s="64"/>
      <c r="AB127" s="64"/>
      <c r="AC127" s="61"/>
      <c r="AD127" s="65"/>
      <c r="AG127" s="61"/>
      <c r="AH127" s="61"/>
      <c r="AI127" s="61"/>
      <c r="AJ127" s="61"/>
      <c r="AK127" s="61"/>
      <c r="AL127" s="64"/>
      <c r="AM127" s="61"/>
      <c r="AN127" s="61"/>
      <c r="AO127" s="61"/>
    </row>
    <row r="128" spans="10:41" x14ac:dyDescent="0.3">
      <c r="J128" s="64"/>
      <c r="L128" s="61"/>
      <c r="T128" s="64"/>
      <c r="U128" s="61"/>
      <c r="Z128" s="64"/>
      <c r="AB128" s="64"/>
      <c r="AC128" s="61"/>
      <c r="AD128" s="65"/>
      <c r="AG128" s="61"/>
      <c r="AH128" s="61"/>
      <c r="AI128" s="61"/>
      <c r="AJ128" s="61"/>
      <c r="AK128" s="61"/>
      <c r="AL128" s="64"/>
      <c r="AM128" s="61"/>
      <c r="AN128" s="61"/>
      <c r="AO128" s="61"/>
    </row>
    <row r="129" spans="8:30" x14ac:dyDescent="0.3">
      <c r="J129" s="64"/>
      <c r="L129" s="61"/>
      <c r="T129" s="64"/>
      <c r="U129" s="61"/>
      <c r="Z129" s="64"/>
      <c r="AB129" s="64"/>
      <c r="AC129" s="61"/>
      <c r="AD129" s="65"/>
    </row>
    <row r="130" spans="8:30" x14ac:dyDescent="0.3">
      <c r="H130" s="64"/>
      <c r="J130" s="64"/>
      <c r="U130" s="61"/>
    </row>
    <row r="131" spans="8:30" x14ac:dyDescent="0.3">
      <c r="H131" s="64"/>
      <c r="T131" s="64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  <headerFooter>
    <oddFooter>&amp;C&amp;"Arial,Regular"&amp;9SETTLEMENT PRIVILEGED AND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F618D-4BB0-4928-94CA-AE6C6ECD65C3}">
  <sheetPr>
    <tabColor theme="1"/>
  </sheetPr>
  <dimension ref="A2:AO131"/>
  <sheetViews>
    <sheetView tabSelected="1" topLeftCell="A3" zoomScale="85" zoomScaleNormal="85" workbookViewId="0">
      <selection activeCell="B2" sqref="B2"/>
    </sheetView>
  </sheetViews>
  <sheetFormatPr defaultRowHeight="15.05" x14ac:dyDescent="0.3"/>
  <cols>
    <col min="15" max="15" width="12" bestFit="1" customWidth="1"/>
    <col min="16" max="16" width="9.88671875" bestFit="1" customWidth="1"/>
    <col min="17" max="18" width="10.88671875" bestFit="1" customWidth="1"/>
    <col min="19" max="19" width="8.6640625" bestFit="1" customWidth="1"/>
    <col min="20" max="20" width="6.33203125" bestFit="1" customWidth="1"/>
    <col min="21" max="21" width="3.44140625" bestFit="1" customWidth="1"/>
    <col min="22" max="22" width="9" bestFit="1" customWidth="1"/>
    <col min="24" max="24" width="10.5546875" bestFit="1" customWidth="1"/>
  </cols>
  <sheetData>
    <row r="2" spans="1:30" ht="20.95" x14ac:dyDescent="0.4">
      <c r="D2" s="57" t="s">
        <v>74</v>
      </c>
    </row>
    <row r="4" spans="1:30" x14ac:dyDescent="0.3">
      <c r="A4" s="59"/>
      <c r="D4" s="67"/>
    </row>
    <row r="5" spans="1:30" x14ac:dyDescent="0.3">
      <c r="A5" s="56"/>
      <c r="B5" s="59"/>
      <c r="C5" s="59"/>
      <c r="D5" s="58"/>
      <c r="E5" s="95" t="s">
        <v>75</v>
      </c>
      <c r="F5" s="95"/>
      <c r="G5" s="95"/>
      <c r="H5" s="95"/>
      <c r="I5" s="95"/>
      <c r="J5" s="95"/>
      <c r="K5" s="95"/>
      <c r="L5" s="95"/>
      <c r="M5" s="95"/>
      <c r="N5" s="59"/>
      <c r="O5" s="95" t="s">
        <v>76</v>
      </c>
      <c r="P5" s="95"/>
      <c r="Q5" s="95"/>
      <c r="R5" s="95"/>
      <c r="S5" s="95"/>
      <c r="T5" s="95"/>
      <c r="U5" s="95"/>
      <c r="V5" s="95"/>
      <c r="W5" s="95"/>
      <c r="X5" s="59"/>
      <c r="Y5" s="95" t="s">
        <v>77</v>
      </c>
      <c r="Z5" s="95"/>
      <c r="AA5" s="95"/>
      <c r="AB5" s="95"/>
      <c r="AC5" s="95"/>
      <c r="AD5" s="95"/>
    </row>
    <row r="6" spans="1:30" x14ac:dyDescent="0.3">
      <c r="Y6" s="56"/>
      <c r="Z6" s="56"/>
      <c r="AA6" s="56"/>
      <c r="AB6" s="56"/>
      <c r="AD6" s="56"/>
    </row>
    <row r="7" spans="1:30" x14ac:dyDescent="0.3">
      <c r="D7" s="96" t="s">
        <v>78</v>
      </c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</row>
    <row r="8" spans="1:30" x14ac:dyDescent="0.3">
      <c r="D8" s="62" t="s">
        <v>0</v>
      </c>
      <c r="E8" s="63" t="s">
        <v>79</v>
      </c>
      <c r="F8" s="63" t="s">
        <v>80</v>
      </c>
      <c r="G8" s="63" t="s">
        <v>81</v>
      </c>
      <c r="H8" s="63" t="s">
        <v>82</v>
      </c>
      <c r="I8" s="63" t="s">
        <v>83</v>
      </c>
      <c r="J8" s="63" t="s">
        <v>84</v>
      </c>
      <c r="K8" s="63" t="s">
        <v>85</v>
      </c>
      <c r="L8" s="63" t="s">
        <v>86</v>
      </c>
      <c r="M8" s="63" t="s">
        <v>87</v>
      </c>
      <c r="O8" s="63" t="s">
        <v>79</v>
      </c>
      <c r="P8" s="63" t="s">
        <v>80</v>
      </c>
      <c r="Q8" s="63" t="s">
        <v>81</v>
      </c>
      <c r="R8" s="63" t="s">
        <v>82</v>
      </c>
      <c r="S8" s="63" t="s">
        <v>83</v>
      </c>
      <c r="T8" s="63" t="s">
        <v>84</v>
      </c>
      <c r="U8" s="63" t="s">
        <v>85</v>
      </c>
      <c r="V8" s="63" t="s">
        <v>88</v>
      </c>
      <c r="W8" s="63" t="s">
        <v>87</v>
      </c>
      <c r="Y8" s="63" t="s">
        <v>81</v>
      </c>
      <c r="Z8" s="63" t="s">
        <v>82</v>
      </c>
      <c r="AA8" s="63" t="s">
        <v>83</v>
      </c>
      <c r="AB8" s="63" t="s">
        <v>84</v>
      </c>
      <c r="AC8" s="63" t="s">
        <v>85</v>
      </c>
      <c r="AD8" s="63" t="s">
        <v>88</v>
      </c>
    </row>
    <row r="9" spans="1:30" x14ac:dyDescent="0.3">
      <c r="D9" s="60">
        <v>2017</v>
      </c>
      <c r="E9" s="70"/>
      <c r="F9" s="70"/>
      <c r="G9" s="70"/>
      <c r="H9" s="70"/>
      <c r="I9" s="70"/>
      <c r="J9" s="70"/>
      <c r="K9" s="70"/>
      <c r="L9" s="70"/>
      <c r="M9" s="70"/>
      <c r="N9" s="71"/>
      <c r="O9" s="70"/>
      <c r="P9" s="70"/>
      <c r="Q9" s="70"/>
      <c r="R9" s="70"/>
      <c r="S9" s="70"/>
      <c r="T9" s="70"/>
      <c r="U9" s="70"/>
      <c r="V9" s="70"/>
      <c r="W9" s="70"/>
      <c r="X9" s="71"/>
      <c r="Y9" s="70"/>
      <c r="Z9" s="70"/>
      <c r="AA9" s="70"/>
      <c r="AB9" s="70"/>
      <c r="AC9" s="70"/>
      <c r="AD9" s="70"/>
    </row>
    <row r="10" spans="1:30" x14ac:dyDescent="0.3">
      <c r="D10" s="60">
        <v>2018</v>
      </c>
      <c r="E10" s="70"/>
      <c r="F10" s="70"/>
      <c r="G10" s="70"/>
      <c r="H10" s="70"/>
      <c r="I10" s="70"/>
      <c r="J10" s="70"/>
      <c r="K10" s="70"/>
      <c r="L10" s="70"/>
      <c r="M10" s="70"/>
      <c r="N10" s="71"/>
      <c r="O10" s="70"/>
      <c r="P10" s="70"/>
      <c r="Q10" s="70"/>
      <c r="R10" s="70"/>
      <c r="S10" s="70"/>
      <c r="T10" s="70"/>
      <c r="U10" s="70"/>
      <c r="V10" s="70"/>
      <c r="W10" s="70"/>
      <c r="X10" s="71"/>
      <c r="Y10" s="70"/>
      <c r="Z10" s="70"/>
      <c r="AA10" s="70"/>
      <c r="AB10" s="70"/>
      <c r="AC10" s="70"/>
      <c r="AD10" s="70"/>
    </row>
    <row r="11" spans="1:30" x14ac:dyDescent="0.3">
      <c r="D11" s="60">
        <v>2019</v>
      </c>
      <c r="E11" s="70"/>
      <c r="F11" s="70"/>
      <c r="G11" s="70"/>
      <c r="H11" s="70"/>
      <c r="I11" s="70"/>
      <c r="J11" s="70"/>
      <c r="K11" s="70"/>
      <c r="L11" s="70"/>
      <c r="M11" s="70"/>
      <c r="N11" s="71"/>
      <c r="O11" s="70"/>
      <c r="P11" s="70"/>
      <c r="Q11" s="70"/>
      <c r="R11" s="70"/>
      <c r="S11" s="70"/>
      <c r="T11" s="70"/>
      <c r="U11" s="70"/>
      <c r="V11" s="70"/>
      <c r="W11" s="70"/>
      <c r="X11" s="71"/>
      <c r="Y11" s="70"/>
      <c r="Z11" s="70"/>
      <c r="AA11" s="70"/>
      <c r="AB11" s="70"/>
      <c r="AC11" s="70"/>
      <c r="AD11" s="70"/>
    </row>
    <row r="12" spans="1:30" x14ac:dyDescent="0.3">
      <c r="D12" s="60">
        <v>2020</v>
      </c>
      <c r="E12" s="70"/>
      <c r="F12" s="70"/>
      <c r="G12" s="70"/>
      <c r="H12" s="70"/>
      <c r="I12" s="70"/>
      <c r="J12" s="70"/>
      <c r="K12" s="70"/>
      <c r="L12" s="70"/>
      <c r="M12" s="70"/>
      <c r="N12" s="71"/>
      <c r="O12" s="70"/>
      <c r="P12" s="70"/>
      <c r="Q12" s="70"/>
      <c r="R12" s="70"/>
      <c r="S12" s="70"/>
      <c r="T12" s="70"/>
      <c r="U12" s="70"/>
      <c r="V12" s="70"/>
      <c r="W12" s="70"/>
      <c r="X12" s="71"/>
      <c r="Y12" s="70"/>
      <c r="Z12" s="70"/>
      <c r="AA12" s="70"/>
      <c r="AB12" s="70"/>
      <c r="AC12" s="70"/>
      <c r="AD12" s="70"/>
    </row>
    <row r="13" spans="1:30" x14ac:dyDescent="0.3">
      <c r="D13" s="60">
        <v>2021</v>
      </c>
      <c r="E13" s="70"/>
      <c r="F13" s="70"/>
      <c r="G13" s="70"/>
      <c r="H13" s="70"/>
      <c r="I13" s="70"/>
      <c r="J13" s="70"/>
      <c r="K13" s="70"/>
      <c r="L13" s="70"/>
      <c r="M13" s="70"/>
      <c r="N13" s="71"/>
      <c r="O13" s="70"/>
      <c r="P13" s="70"/>
      <c r="Q13" s="70"/>
      <c r="R13" s="70"/>
      <c r="S13" s="70"/>
      <c r="T13" s="70"/>
      <c r="U13" s="70"/>
      <c r="V13" s="70"/>
      <c r="W13" s="70"/>
      <c r="X13" s="71"/>
      <c r="Y13" s="70"/>
      <c r="Z13" s="70"/>
      <c r="AA13" s="70"/>
      <c r="AB13" s="70"/>
      <c r="AC13" s="70"/>
      <c r="AD13" s="70"/>
    </row>
    <row r="14" spans="1:30" x14ac:dyDescent="0.3">
      <c r="D14" s="60">
        <v>2022</v>
      </c>
      <c r="E14" s="70"/>
      <c r="F14" s="70"/>
      <c r="G14" s="70"/>
      <c r="H14" s="70"/>
      <c r="I14" s="70"/>
      <c r="J14" s="70"/>
      <c r="K14" s="70"/>
      <c r="L14" s="70"/>
      <c r="M14" s="70"/>
      <c r="N14" s="71"/>
      <c r="O14" s="70"/>
      <c r="P14" s="70"/>
      <c r="Q14" s="70"/>
      <c r="R14" s="70"/>
      <c r="S14" s="70"/>
      <c r="T14" s="70"/>
      <c r="U14" s="70"/>
      <c r="V14" s="70"/>
      <c r="W14" s="70"/>
      <c r="X14" s="71"/>
      <c r="Y14" s="70"/>
      <c r="Z14" s="70"/>
      <c r="AA14" s="70"/>
      <c r="AB14" s="70"/>
      <c r="AC14" s="70"/>
      <c r="AD14" s="70"/>
    </row>
    <row r="15" spans="1:30" x14ac:dyDescent="0.3">
      <c r="D15" s="60">
        <v>2023</v>
      </c>
      <c r="E15" s="70"/>
      <c r="F15" s="70"/>
      <c r="G15" s="70"/>
      <c r="H15" s="70"/>
      <c r="I15" s="70"/>
      <c r="J15" s="70"/>
      <c r="K15" s="70"/>
      <c r="L15" s="70"/>
      <c r="M15" s="70"/>
      <c r="N15" s="71"/>
      <c r="O15" s="70"/>
      <c r="P15" s="70"/>
      <c r="Q15" s="70"/>
      <c r="R15" s="70"/>
      <c r="S15" s="70"/>
      <c r="T15" s="70"/>
      <c r="U15" s="70"/>
      <c r="V15" s="70"/>
      <c r="W15" s="70"/>
      <c r="X15" s="71"/>
      <c r="Y15" s="70"/>
      <c r="Z15" s="70"/>
      <c r="AA15" s="70"/>
      <c r="AB15" s="70"/>
      <c r="AC15" s="70"/>
      <c r="AD15" s="70"/>
    </row>
    <row r="16" spans="1:30" x14ac:dyDescent="0.3">
      <c r="C16" s="66"/>
      <c r="D16" s="60">
        <v>2024</v>
      </c>
      <c r="E16" s="70"/>
      <c r="F16" s="70"/>
      <c r="G16" s="70"/>
      <c r="H16" s="70"/>
      <c r="I16" s="70"/>
      <c r="J16" s="70"/>
      <c r="K16" s="70"/>
      <c r="L16" s="70"/>
      <c r="M16" s="70"/>
      <c r="N16" s="71"/>
      <c r="O16" s="70"/>
      <c r="P16" s="70"/>
      <c r="Q16" s="70"/>
      <c r="R16" s="70"/>
      <c r="S16" s="70"/>
      <c r="T16" s="70"/>
      <c r="U16" s="70"/>
      <c r="V16" s="70"/>
      <c r="W16" s="70"/>
      <c r="X16" s="71"/>
      <c r="Y16" s="70"/>
      <c r="Z16" s="70"/>
      <c r="AA16" s="70"/>
      <c r="AB16" s="70"/>
      <c r="AC16" s="70"/>
      <c r="AD16" s="70"/>
    </row>
    <row r="17" spans="3:41" x14ac:dyDescent="0.3">
      <c r="C17" s="66"/>
      <c r="D17" s="60">
        <v>2025</v>
      </c>
      <c r="E17" s="70"/>
      <c r="F17" s="70"/>
      <c r="G17" s="70"/>
      <c r="H17" s="70"/>
      <c r="I17" s="70"/>
      <c r="J17" s="70"/>
      <c r="K17" s="70"/>
      <c r="L17" s="70"/>
      <c r="M17" s="70"/>
      <c r="N17" s="71"/>
      <c r="O17" s="70"/>
      <c r="P17" s="70"/>
      <c r="Q17" s="70"/>
      <c r="R17" s="70"/>
      <c r="S17" s="70"/>
      <c r="T17" s="70"/>
      <c r="U17" s="70"/>
      <c r="V17" s="70"/>
      <c r="W17" s="70"/>
      <c r="X17" s="71"/>
      <c r="Y17" s="70"/>
      <c r="Z17" s="70"/>
      <c r="AA17" s="70"/>
      <c r="AB17" s="70"/>
      <c r="AC17" s="70"/>
      <c r="AD17" s="70"/>
    </row>
    <row r="18" spans="3:41" x14ac:dyDescent="0.3">
      <c r="C18" s="66"/>
      <c r="D18" s="60">
        <v>2026</v>
      </c>
      <c r="E18" s="70"/>
      <c r="F18" s="70"/>
      <c r="G18" s="70"/>
      <c r="H18" s="70"/>
      <c r="I18" s="70"/>
      <c r="J18" s="70"/>
      <c r="K18" s="70"/>
      <c r="L18" s="70"/>
      <c r="M18" s="70"/>
      <c r="O18" s="61">
        <v>50865.703018253145</v>
      </c>
      <c r="P18" s="61">
        <v>14428.883727537639</v>
      </c>
      <c r="Q18" s="61">
        <v>2698.1881858444353</v>
      </c>
      <c r="R18" s="61">
        <v>1094.4217873802256</v>
      </c>
      <c r="S18" s="61">
        <v>891.49371439298943</v>
      </c>
      <c r="U18" s="61"/>
      <c r="X18" s="92">
        <f>SUM(O18:W18)</f>
        <v>69978.690433408439</v>
      </c>
      <c r="Y18" s="61">
        <v>7.1143806736860453</v>
      </c>
      <c r="Z18" s="61">
        <v>2.4494943400258933</v>
      </c>
      <c r="AA18" s="61">
        <v>1.6293149384529919</v>
      </c>
      <c r="AC18" s="61"/>
    </row>
    <row r="19" spans="3:41" x14ac:dyDescent="0.3">
      <c r="C19" s="66"/>
      <c r="D19" s="60">
        <v>2027</v>
      </c>
      <c r="E19" s="70"/>
      <c r="F19" s="70"/>
      <c r="G19" s="70"/>
      <c r="H19" s="70"/>
      <c r="I19" s="70"/>
      <c r="J19" s="70"/>
      <c r="K19" s="70"/>
      <c r="L19" s="70"/>
      <c r="M19" s="70"/>
      <c r="O19" s="61">
        <v>196740.00681730901</v>
      </c>
      <c r="P19" s="61">
        <v>55988.506669231436</v>
      </c>
      <c r="Q19" s="61">
        <v>11175.452018352447</v>
      </c>
      <c r="R19" s="61">
        <v>4618.8352834338639</v>
      </c>
      <c r="S19" s="61">
        <v>3853.1924300923411</v>
      </c>
      <c r="U19" s="61"/>
      <c r="X19" s="92">
        <f t="shared" ref="X19:X23" si="0">SUM(O19:W19)</f>
        <v>272375.99321841903</v>
      </c>
      <c r="Y19" s="61">
        <v>29.454978487095254</v>
      </c>
      <c r="Z19" s="61">
        <v>10.337626720027183</v>
      </c>
      <c r="AA19" s="61">
        <v>7.0421853634247071</v>
      </c>
      <c r="AC19" s="61"/>
    </row>
    <row r="20" spans="3:41" x14ac:dyDescent="0.3">
      <c r="C20" s="66"/>
      <c r="D20" s="60">
        <v>2028</v>
      </c>
      <c r="E20" s="70"/>
      <c r="F20" s="70"/>
      <c r="G20" s="70"/>
      <c r="H20" s="70"/>
      <c r="I20" s="70"/>
      <c r="J20" s="70"/>
      <c r="K20" s="70"/>
      <c r="L20" s="70"/>
      <c r="M20" s="70"/>
      <c r="O20" s="61">
        <v>394365.80908374785</v>
      </c>
      <c r="P20" s="61">
        <v>110891.91794088947</v>
      </c>
      <c r="Q20" s="61">
        <v>20523.102214902876</v>
      </c>
      <c r="R20" s="61">
        <v>8539.8098948395254</v>
      </c>
      <c r="S20" s="61">
        <v>7183.9056170528165</v>
      </c>
      <c r="U20" s="61"/>
      <c r="X20" s="92">
        <f t="shared" si="0"/>
        <v>541504.54475143261</v>
      </c>
      <c r="Y20" s="61">
        <v>53.93665245876246</v>
      </c>
      <c r="Z20" s="61">
        <v>19.059273918290302</v>
      </c>
      <c r="AA20" s="61">
        <v>13.087844026335045</v>
      </c>
      <c r="AC20" s="61"/>
    </row>
    <row r="21" spans="3:41" x14ac:dyDescent="0.3">
      <c r="C21" s="66"/>
      <c r="D21" s="60">
        <v>2029</v>
      </c>
      <c r="E21" s="70"/>
      <c r="F21" s="70"/>
      <c r="G21" s="70"/>
      <c r="H21" s="70"/>
      <c r="I21" s="70"/>
      <c r="J21" s="70"/>
      <c r="K21" s="70"/>
      <c r="L21" s="70"/>
      <c r="M21" s="70"/>
      <c r="O21" s="61">
        <v>655305.15301740088</v>
      </c>
      <c r="P21" s="61">
        <v>182068.73580837209</v>
      </c>
      <c r="Q21" s="61">
        <v>30947.619878072579</v>
      </c>
      <c r="R21" s="61">
        <v>12968.410723390612</v>
      </c>
      <c r="S21" s="61">
        <v>11002.964163189135</v>
      </c>
      <c r="U21" s="61"/>
      <c r="X21" s="92">
        <f t="shared" si="0"/>
        <v>892292.88359042536</v>
      </c>
      <c r="Y21" s="61">
        <v>81.544171032411668</v>
      </c>
      <c r="Z21" s="61">
        <v>29.025032494650464</v>
      </c>
      <c r="AA21" s="61">
        <v>20.109276811394597</v>
      </c>
      <c r="AC21" s="61"/>
    </row>
    <row r="22" spans="3:41" x14ac:dyDescent="0.3">
      <c r="C22" s="66"/>
      <c r="D22" s="60">
        <v>2030</v>
      </c>
      <c r="E22" s="70"/>
      <c r="F22" s="70"/>
      <c r="G22" s="70"/>
      <c r="H22" s="70"/>
      <c r="I22" s="70"/>
      <c r="J22" s="70"/>
      <c r="K22" s="70"/>
      <c r="L22" s="70"/>
      <c r="M22" s="70"/>
      <c r="O22" s="61">
        <v>979607.72323989333</v>
      </c>
      <c r="P22" s="61">
        <v>269632.75592780649</v>
      </c>
      <c r="Q22" s="61">
        <v>42844.870222324746</v>
      </c>
      <c r="R22" s="61">
        <v>18109.729328427562</v>
      </c>
      <c r="S22" s="61">
        <v>15524.47475696537</v>
      </c>
      <c r="U22" s="61"/>
      <c r="X22" s="92">
        <f t="shared" si="0"/>
        <v>1325719.5534754174</v>
      </c>
      <c r="Y22" s="61">
        <v>112.87127460132729</v>
      </c>
      <c r="Z22" s="61">
        <v>40.531849584568242</v>
      </c>
      <c r="AA22" s="61">
        <v>28.372896213163671</v>
      </c>
      <c r="AC22" s="61"/>
    </row>
    <row r="23" spans="3:41" x14ac:dyDescent="0.3">
      <c r="C23" s="66"/>
      <c r="D23" s="60">
        <v>2031</v>
      </c>
      <c r="E23" s="70"/>
      <c r="F23" s="70"/>
      <c r="G23" s="70"/>
      <c r="H23" s="70"/>
      <c r="I23" s="70"/>
      <c r="J23" s="70"/>
      <c r="K23" s="70"/>
      <c r="L23" s="70"/>
      <c r="M23" s="70"/>
      <c r="O23" s="61">
        <v>1272529.1102372101</v>
      </c>
      <c r="P23" s="61">
        <v>350760.08821359882</v>
      </c>
      <c r="Q23" s="61">
        <v>56521.720049430769</v>
      </c>
      <c r="R23" s="61">
        <v>23889.94743768945</v>
      </c>
      <c r="S23" s="61">
        <v>20478.795785495953</v>
      </c>
      <c r="U23" s="61"/>
      <c r="X23" s="92">
        <f t="shared" si="0"/>
        <v>1724179.6617234251</v>
      </c>
      <c r="Y23" s="61">
        <v>148.90190566051771</v>
      </c>
      <c r="Z23" s="61">
        <v>53.468704602350627</v>
      </c>
      <c r="AA23" s="61">
        <v>37.427530173396264</v>
      </c>
      <c r="AC23" s="61"/>
    </row>
    <row r="24" spans="3:41" x14ac:dyDescent="0.3">
      <c r="C24" s="66"/>
      <c r="J24" s="61"/>
      <c r="L24" s="61"/>
      <c r="U24" s="61"/>
      <c r="AC24" s="61"/>
    </row>
    <row r="26" spans="3:41" x14ac:dyDescent="0.3"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3:41" x14ac:dyDescent="0.3">
      <c r="J27" s="64"/>
      <c r="L27" s="64"/>
      <c r="T27" s="64"/>
      <c r="U27" s="61"/>
      <c r="V27" s="64"/>
      <c r="AB27" s="64"/>
      <c r="AC27" s="61"/>
      <c r="AE27" s="61"/>
      <c r="AF27" s="61"/>
      <c r="AG27" s="61"/>
      <c r="AH27" s="61"/>
      <c r="AI27" s="61"/>
      <c r="AJ27" s="61"/>
      <c r="AK27" s="61"/>
      <c r="AL27" s="64"/>
      <c r="AM27" s="61"/>
      <c r="AN27" s="64"/>
      <c r="AO27" s="61"/>
    </row>
    <row r="28" spans="3:41" x14ac:dyDescent="0.3">
      <c r="J28" s="64"/>
      <c r="L28" s="64"/>
      <c r="T28" s="64"/>
      <c r="U28" s="61"/>
      <c r="V28" s="64"/>
      <c r="AB28" s="64"/>
      <c r="AC28" s="61"/>
      <c r="AD28" s="64"/>
      <c r="AG28" s="61"/>
      <c r="AH28" s="61"/>
      <c r="AI28" s="61"/>
      <c r="AJ28" s="61"/>
      <c r="AK28" s="61"/>
      <c r="AL28" s="64"/>
      <c r="AM28" s="61"/>
      <c r="AN28" s="64"/>
      <c r="AO28" s="61"/>
    </row>
    <row r="29" spans="3:41" x14ac:dyDescent="0.3">
      <c r="J29" s="64"/>
      <c r="L29" s="64"/>
      <c r="T29" s="64"/>
      <c r="U29" s="61"/>
      <c r="V29" s="64"/>
      <c r="AB29" s="64"/>
      <c r="AC29" s="61"/>
      <c r="AD29" s="64"/>
      <c r="AG29" s="61"/>
      <c r="AH29" s="61"/>
      <c r="AI29" s="61"/>
      <c r="AJ29" s="61"/>
      <c r="AK29" s="61"/>
      <c r="AL29" s="64"/>
      <c r="AM29" s="61"/>
      <c r="AN29" s="64"/>
      <c r="AO29" s="61"/>
    </row>
    <row r="30" spans="3:41" x14ac:dyDescent="0.3">
      <c r="J30" s="64"/>
      <c r="L30" s="64"/>
      <c r="T30" s="64"/>
      <c r="U30" s="61"/>
      <c r="V30" s="64"/>
      <c r="AB30" s="64"/>
      <c r="AC30" s="61"/>
      <c r="AD30" s="64"/>
      <c r="AG30" s="61"/>
      <c r="AH30" s="61"/>
      <c r="AI30" s="61"/>
      <c r="AJ30" s="61"/>
      <c r="AK30" s="61"/>
      <c r="AL30" s="64"/>
      <c r="AM30" s="61"/>
      <c r="AN30" s="64"/>
      <c r="AO30" s="61"/>
    </row>
    <row r="31" spans="3:41" x14ac:dyDescent="0.3">
      <c r="J31" s="64"/>
      <c r="L31" s="64"/>
      <c r="T31" s="64"/>
      <c r="U31" s="61"/>
      <c r="V31" s="64"/>
      <c r="AB31" s="64"/>
      <c r="AC31" s="61"/>
      <c r="AD31" s="64"/>
      <c r="AG31" s="61"/>
      <c r="AH31" s="61"/>
      <c r="AI31" s="61"/>
      <c r="AJ31" s="61"/>
      <c r="AK31" s="61"/>
      <c r="AL31" s="64"/>
      <c r="AM31" s="61"/>
      <c r="AN31" s="64"/>
      <c r="AO31" s="61"/>
    </row>
    <row r="32" spans="3:41" x14ac:dyDescent="0.3">
      <c r="J32" s="64"/>
      <c r="L32" s="64"/>
      <c r="T32" s="64"/>
      <c r="U32" s="61"/>
      <c r="V32" s="64"/>
      <c r="AB32" s="64"/>
      <c r="AC32" s="61"/>
      <c r="AD32" s="64"/>
      <c r="AG32" s="61"/>
      <c r="AH32" s="61"/>
      <c r="AI32" s="61"/>
      <c r="AJ32" s="61"/>
      <c r="AK32" s="61"/>
      <c r="AL32" s="64"/>
      <c r="AM32" s="61"/>
      <c r="AN32" s="64"/>
      <c r="AO32" s="61"/>
    </row>
    <row r="33" spans="4:41" x14ac:dyDescent="0.3">
      <c r="J33" s="64"/>
      <c r="L33" s="64"/>
      <c r="T33" s="64"/>
      <c r="U33" s="61"/>
      <c r="V33" s="64"/>
      <c r="AC33" s="61"/>
      <c r="AG33" s="61"/>
      <c r="AH33" s="61"/>
      <c r="AI33" s="61"/>
      <c r="AJ33" s="61"/>
      <c r="AK33" s="61"/>
      <c r="AL33" s="64"/>
      <c r="AM33" s="61"/>
      <c r="AN33" s="64"/>
      <c r="AO33" s="61"/>
    </row>
    <row r="34" spans="4:41" x14ac:dyDescent="0.3">
      <c r="J34" s="64"/>
      <c r="L34" s="64"/>
      <c r="T34" s="64"/>
      <c r="U34" s="61"/>
      <c r="V34" s="64"/>
      <c r="AC34" s="61"/>
      <c r="AG34" s="61"/>
      <c r="AH34" s="61"/>
      <c r="AI34" s="61"/>
      <c r="AJ34" s="61"/>
      <c r="AK34" s="61"/>
      <c r="AL34" s="64"/>
      <c r="AM34" s="61"/>
      <c r="AN34" s="64"/>
      <c r="AO34" s="61"/>
    </row>
    <row r="35" spans="4:41" x14ac:dyDescent="0.3">
      <c r="J35" s="64"/>
      <c r="L35" s="64"/>
      <c r="U35" s="61"/>
      <c r="V35" s="64"/>
      <c r="AC35" s="61"/>
      <c r="AG35" s="61"/>
      <c r="AH35" s="61"/>
      <c r="AI35" s="61"/>
      <c r="AJ35" s="61"/>
      <c r="AK35" s="61"/>
      <c r="AL35" s="64"/>
      <c r="AM35" s="61"/>
      <c r="AN35" s="64"/>
      <c r="AO35" s="61"/>
    </row>
    <row r="36" spans="4:41" x14ac:dyDescent="0.3">
      <c r="J36" s="64"/>
      <c r="L36" s="64"/>
      <c r="T36" s="64"/>
      <c r="U36" s="61"/>
      <c r="V36" s="64"/>
      <c r="AB36" s="64"/>
      <c r="AC36" s="61"/>
      <c r="AD36" s="64"/>
      <c r="AG36" s="61"/>
      <c r="AH36" s="61"/>
      <c r="AI36" s="61"/>
      <c r="AJ36" s="61"/>
      <c r="AK36" s="61"/>
      <c r="AL36" s="64"/>
      <c r="AM36" s="61"/>
      <c r="AN36" s="64"/>
      <c r="AO36" s="61"/>
    </row>
    <row r="37" spans="4:41" x14ac:dyDescent="0.3">
      <c r="J37" s="64"/>
      <c r="L37" s="64"/>
      <c r="T37" s="64"/>
      <c r="U37" s="61"/>
      <c r="V37" s="64"/>
      <c r="AB37" s="64"/>
      <c r="AC37" s="61"/>
      <c r="AD37" s="64"/>
      <c r="AE37" s="68"/>
      <c r="AG37" s="61"/>
      <c r="AH37" s="61"/>
      <c r="AI37" s="61"/>
      <c r="AJ37" s="61"/>
      <c r="AK37" s="61"/>
      <c r="AL37" s="64"/>
      <c r="AM37" s="61"/>
      <c r="AN37" s="64"/>
      <c r="AO37" s="61"/>
    </row>
    <row r="38" spans="4:41" x14ac:dyDescent="0.3">
      <c r="J38" s="64"/>
      <c r="L38" s="64"/>
      <c r="T38" s="64"/>
      <c r="U38" s="61"/>
      <c r="V38" s="64"/>
      <c r="AB38" s="64"/>
      <c r="AC38" s="61"/>
      <c r="AD38" s="64"/>
      <c r="AG38" s="61"/>
      <c r="AH38" s="61"/>
      <c r="AI38" s="61"/>
      <c r="AJ38" s="61"/>
      <c r="AK38" s="61"/>
      <c r="AL38" s="64"/>
      <c r="AM38" s="61"/>
      <c r="AN38" s="64"/>
      <c r="AO38" s="61"/>
    </row>
    <row r="39" spans="4:41" x14ac:dyDescent="0.3">
      <c r="J39" s="64"/>
      <c r="L39" s="64"/>
      <c r="T39" s="64"/>
      <c r="U39" s="61"/>
      <c r="V39" s="64"/>
      <c r="AB39" s="64"/>
      <c r="AC39" s="61"/>
      <c r="AD39" s="64"/>
      <c r="AG39" s="61"/>
      <c r="AH39" s="61"/>
      <c r="AI39" s="61"/>
      <c r="AJ39" s="61"/>
      <c r="AK39" s="61"/>
      <c r="AL39" s="64"/>
      <c r="AM39" s="61"/>
      <c r="AN39" s="64"/>
      <c r="AO39" s="61"/>
    </row>
    <row r="40" spans="4:41" x14ac:dyDescent="0.3">
      <c r="J40" s="64"/>
      <c r="L40" s="64"/>
      <c r="T40" s="64"/>
      <c r="U40" s="61"/>
      <c r="V40" s="64"/>
      <c r="AB40" s="64"/>
      <c r="AC40" s="61"/>
      <c r="AD40" s="64"/>
      <c r="AG40" s="61"/>
      <c r="AH40" s="61"/>
      <c r="AI40" s="61"/>
      <c r="AJ40" s="61"/>
      <c r="AK40" s="61"/>
      <c r="AL40" s="64"/>
      <c r="AM40" s="61"/>
      <c r="AN40" s="64"/>
      <c r="AO40" s="61"/>
    </row>
    <row r="41" spans="4:41" x14ac:dyDescent="0.3">
      <c r="J41" s="64"/>
      <c r="L41" s="64"/>
      <c r="T41" s="64"/>
      <c r="U41" s="61"/>
      <c r="V41" s="64"/>
      <c r="AB41" s="64"/>
      <c r="AC41" s="61"/>
      <c r="AD41" s="64"/>
      <c r="AG41" s="61"/>
      <c r="AH41" s="61"/>
      <c r="AI41" s="61"/>
      <c r="AJ41" s="61"/>
      <c r="AK41" s="61"/>
      <c r="AL41" s="64"/>
      <c r="AM41" s="61"/>
      <c r="AN41" s="64"/>
      <c r="AO41" s="61"/>
    </row>
    <row r="42" spans="4:41" x14ac:dyDescent="0.3">
      <c r="J42" s="64"/>
      <c r="L42" s="64"/>
      <c r="U42" s="61"/>
      <c r="V42" s="64"/>
      <c r="AC42" s="61"/>
      <c r="AG42" s="61"/>
      <c r="AH42" s="61"/>
      <c r="AI42" s="61"/>
      <c r="AJ42" s="61"/>
      <c r="AK42" s="61"/>
      <c r="AL42" s="64"/>
      <c r="AM42" s="61"/>
      <c r="AN42" s="64"/>
      <c r="AO42" s="61"/>
    </row>
    <row r="43" spans="4:41" x14ac:dyDescent="0.3">
      <c r="J43" s="64"/>
      <c r="L43" s="64"/>
      <c r="U43" s="61"/>
      <c r="V43" s="64"/>
      <c r="AC43" s="61"/>
      <c r="AG43" s="61"/>
      <c r="AH43" s="61"/>
      <c r="AI43" s="61"/>
      <c r="AJ43" s="61"/>
      <c r="AK43" s="61"/>
      <c r="AL43" s="64"/>
      <c r="AM43" s="61"/>
      <c r="AN43" s="64"/>
      <c r="AO43" s="61"/>
    </row>
    <row r="44" spans="4:41" x14ac:dyDescent="0.3">
      <c r="J44" s="64"/>
      <c r="L44" s="64"/>
      <c r="U44" s="61"/>
      <c r="V44" s="64"/>
      <c r="AC44" s="61"/>
      <c r="AG44" s="61"/>
      <c r="AH44" s="61"/>
      <c r="AI44" s="61"/>
      <c r="AJ44" s="61"/>
      <c r="AK44" s="61"/>
      <c r="AL44" s="64"/>
      <c r="AM44" s="61"/>
      <c r="AN44" s="64"/>
      <c r="AO44" s="61"/>
    </row>
    <row r="45" spans="4:41" x14ac:dyDescent="0.3">
      <c r="J45" s="64"/>
      <c r="L45" s="64"/>
      <c r="U45" s="61"/>
      <c r="V45" s="64"/>
      <c r="AC45" s="61"/>
    </row>
    <row r="46" spans="4:41" x14ac:dyDescent="0.3">
      <c r="J46" s="64"/>
      <c r="L46" s="64"/>
    </row>
    <row r="47" spans="4:41" x14ac:dyDescent="0.3"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</row>
    <row r="48" spans="4:41" x14ac:dyDescent="0.3">
      <c r="J48" s="64"/>
      <c r="L48" s="64"/>
      <c r="T48" s="64"/>
      <c r="U48" s="61"/>
      <c r="V48" s="64"/>
      <c r="AB48" s="64"/>
      <c r="AC48" s="61"/>
      <c r="AD48" s="64"/>
      <c r="AG48" s="61"/>
      <c r="AH48" s="61"/>
      <c r="AI48" s="61"/>
      <c r="AJ48" s="61"/>
      <c r="AK48" s="61"/>
      <c r="AL48" s="64"/>
      <c r="AM48" s="61"/>
      <c r="AN48" s="64"/>
      <c r="AO48" s="61"/>
    </row>
    <row r="49" spans="10:41" x14ac:dyDescent="0.3">
      <c r="J49" s="64"/>
      <c r="L49" s="64"/>
      <c r="T49" s="64"/>
      <c r="U49" s="61"/>
      <c r="V49" s="64"/>
      <c r="AB49" s="64"/>
      <c r="AC49" s="61"/>
      <c r="AD49" s="64"/>
      <c r="AG49" s="61"/>
      <c r="AH49" s="61"/>
      <c r="AI49" s="61"/>
      <c r="AJ49" s="61"/>
      <c r="AK49" s="61"/>
      <c r="AL49" s="64"/>
      <c r="AM49" s="61"/>
      <c r="AN49" s="64"/>
      <c r="AO49" s="61"/>
    </row>
    <row r="50" spans="10:41" x14ac:dyDescent="0.3">
      <c r="J50" s="64"/>
      <c r="L50" s="64"/>
      <c r="T50" s="64"/>
      <c r="U50" s="61"/>
      <c r="V50" s="64"/>
      <c r="AB50" s="64"/>
      <c r="AC50" s="61"/>
      <c r="AD50" s="64"/>
      <c r="AG50" s="61"/>
      <c r="AH50" s="61"/>
      <c r="AI50" s="61"/>
      <c r="AJ50" s="61"/>
      <c r="AK50" s="61"/>
      <c r="AL50" s="64"/>
      <c r="AM50" s="61"/>
      <c r="AN50" s="64"/>
      <c r="AO50" s="61"/>
    </row>
    <row r="51" spans="10:41" x14ac:dyDescent="0.3">
      <c r="J51" s="64"/>
      <c r="L51" s="64"/>
      <c r="T51" s="64"/>
      <c r="U51" s="61"/>
      <c r="V51" s="64"/>
      <c r="AB51" s="64"/>
      <c r="AC51" s="61"/>
      <c r="AD51" s="64"/>
      <c r="AG51" s="61"/>
      <c r="AH51" s="61"/>
      <c r="AI51" s="61"/>
      <c r="AJ51" s="61"/>
      <c r="AK51" s="61"/>
      <c r="AL51" s="64"/>
      <c r="AM51" s="61"/>
      <c r="AN51" s="64"/>
      <c r="AO51" s="61"/>
    </row>
    <row r="52" spans="10:41" x14ac:dyDescent="0.3">
      <c r="J52" s="64"/>
      <c r="L52" s="64"/>
      <c r="T52" s="64"/>
      <c r="U52" s="61"/>
      <c r="V52" s="64"/>
      <c r="AB52" s="64"/>
      <c r="AC52" s="61"/>
      <c r="AD52" s="64"/>
      <c r="AG52" s="61"/>
      <c r="AH52" s="61"/>
      <c r="AI52" s="61"/>
      <c r="AJ52" s="61"/>
      <c r="AK52" s="61"/>
      <c r="AL52" s="64"/>
      <c r="AM52" s="61"/>
      <c r="AN52" s="64"/>
      <c r="AO52" s="61"/>
    </row>
    <row r="53" spans="10:41" x14ac:dyDescent="0.3">
      <c r="J53" s="64"/>
      <c r="L53" s="64"/>
      <c r="T53" s="64"/>
      <c r="U53" s="61"/>
      <c r="V53" s="64"/>
      <c r="AB53" s="64"/>
      <c r="AC53" s="61"/>
      <c r="AD53" s="64"/>
      <c r="AG53" s="61"/>
      <c r="AH53" s="61"/>
      <c r="AI53" s="61"/>
      <c r="AJ53" s="61"/>
      <c r="AK53" s="61"/>
      <c r="AL53" s="64"/>
      <c r="AM53" s="61"/>
      <c r="AN53" s="64"/>
      <c r="AO53" s="61"/>
    </row>
    <row r="54" spans="10:41" x14ac:dyDescent="0.3">
      <c r="J54" s="64"/>
      <c r="L54" s="64"/>
      <c r="T54" s="64"/>
      <c r="U54" s="61"/>
      <c r="V54" s="64"/>
      <c r="AC54" s="61"/>
      <c r="AG54" s="61"/>
      <c r="AH54" s="61"/>
      <c r="AI54" s="61"/>
      <c r="AJ54" s="61"/>
      <c r="AK54" s="61"/>
      <c r="AL54" s="64"/>
      <c r="AM54" s="61"/>
      <c r="AN54" s="64"/>
      <c r="AO54" s="61"/>
    </row>
    <row r="55" spans="10:41" x14ac:dyDescent="0.3">
      <c r="J55" s="64"/>
      <c r="L55" s="64"/>
      <c r="T55" s="64"/>
      <c r="U55" s="61"/>
      <c r="V55" s="64"/>
      <c r="AC55" s="61"/>
      <c r="AG55" s="61"/>
      <c r="AH55" s="61"/>
      <c r="AI55" s="61"/>
      <c r="AJ55" s="61"/>
      <c r="AK55" s="61"/>
      <c r="AL55" s="64"/>
      <c r="AM55" s="61"/>
      <c r="AN55" s="64"/>
      <c r="AO55" s="61"/>
    </row>
    <row r="56" spans="10:41" x14ac:dyDescent="0.3">
      <c r="J56" s="64"/>
      <c r="L56" s="64"/>
      <c r="U56" s="61"/>
      <c r="AC56" s="61"/>
      <c r="AG56" s="61"/>
      <c r="AH56" s="61"/>
      <c r="AI56" s="61"/>
      <c r="AJ56" s="61"/>
      <c r="AK56" s="61"/>
      <c r="AL56" s="64"/>
      <c r="AM56" s="61"/>
      <c r="AN56" s="64"/>
      <c r="AO56" s="61"/>
    </row>
    <row r="57" spans="10:41" x14ac:dyDescent="0.3">
      <c r="J57" s="64"/>
      <c r="L57" s="64"/>
      <c r="T57" s="64"/>
      <c r="U57" s="61"/>
      <c r="V57" s="64"/>
      <c r="AB57" s="64"/>
      <c r="AC57" s="61"/>
      <c r="AD57" s="64"/>
      <c r="AG57" s="61"/>
      <c r="AH57" s="61"/>
      <c r="AI57" s="61"/>
      <c r="AJ57" s="61"/>
      <c r="AK57" s="61"/>
      <c r="AL57" s="64"/>
      <c r="AM57" s="61"/>
      <c r="AN57" s="64"/>
      <c r="AO57" s="61"/>
    </row>
    <row r="58" spans="10:41" x14ac:dyDescent="0.3">
      <c r="J58" s="64"/>
      <c r="L58" s="64"/>
      <c r="T58" s="64"/>
      <c r="U58" s="61"/>
      <c r="V58" s="64"/>
      <c r="AB58" s="64"/>
      <c r="AC58" s="61"/>
      <c r="AD58" s="64"/>
      <c r="AG58" s="61"/>
      <c r="AH58" s="61"/>
      <c r="AI58" s="61"/>
      <c r="AJ58" s="61"/>
      <c r="AK58" s="61"/>
      <c r="AL58" s="64"/>
      <c r="AM58" s="61"/>
      <c r="AN58" s="64"/>
      <c r="AO58" s="61"/>
    </row>
    <row r="59" spans="10:41" x14ac:dyDescent="0.3">
      <c r="J59" s="64"/>
      <c r="L59" s="64"/>
      <c r="T59" s="64"/>
      <c r="U59" s="61"/>
      <c r="V59" s="64"/>
      <c r="AB59" s="64"/>
      <c r="AC59" s="61"/>
      <c r="AD59" s="64"/>
      <c r="AG59" s="61"/>
      <c r="AH59" s="61"/>
      <c r="AI59" s="61"/>
      <c r="AJ59" s="61"/>
      <c r="AK59" s="61"/>
      <c r="AL59" s="64"/>
      <c r="AM59" s="61"/>
      <c r="AN59" s="64"/>
      <c r="AO59" s="61"/>
    </row>
    <row r="60" spans="10:41" x14ac:dyDescent="0.3">
      <c r="J60" s="64"/>
      <c r="L60" s="64"/>
      <c r="T60" s="64"/>
      <c r="U60" s="61"/>
      <c r="V60" s="64"/>
      <c r="AB60" s="64"/>
      <c r="AC60" s="61"/>
      <c r="AD60" s="64"/>
      <c r="AG60" s="61"/>
      <c r="AH60" s="61"/>
      <c r="AI60" s="61"/>
      <c r="AJ60" s="61"/>
      <c r="AK60" s="61"/>
      <c r="AL60" s="64"/>
      <c r="AM60" s="61"/>
      <c r="AN60" s="64"/>
      <c r="AO60" s="61"/>
    </row>
    <row r="61" spans="10:41" x14ac:dyDescent="0.3">
      <c r="J61" s="64"/>
      <c r="L61" s="64"/>
      <c r="T61" s="64"/>
      <c r="U61" s="61"/>
      <c r="V61" s="64"/>
      <c r="AB61" s="64"/>
      <c r="AC61" s="61"/>
      <c r="AD61" s="64"/>
      <c r="AG61" s="61"/>
      <c r="AH61" s="61"/>
      <c r="AI61" s="61"/>
      <c r="AJ61" s="61"/>
      <c r="AK61" s="61"/>
      <c r="AL61" s="64"/>
      <c r="AM61" s="61"/>
      <c r="AN61" s="64"/>
      <c r="AO61" s="61"/>
    </row>
    <row r="62" spans="10:41" x14ac:dyDescent="0.3">
      <c r="J62" s="64"/>
      <c r="L62" s="64"/>
      <c r="T62" s="64"/>
      <c r="U62" s="61"/>
      <c r="V62" s="64"/>
      <c r="AB62" s="64"/>
      <c r="AC62" s="61"/>
      <c r="AD62" s="64"/>
      <c r="AG62" s="61"/>
      <c r="AH62" s="61"/>
      <c r="AI62" s="61"/>
      <c r="AJ62" s="61"/>
      <c r="AK62" s="61"/>
      <c r="AL62" s="64"/>
      <c r="AM62" s="61"/>
      <c r="AN62" s="64"/>
      <c r="AO62" s="61"/>
    </row>
    <row r="63" spans="10:41" x14ac:dyDescent="0.3">
      <c r="J63" s="64"/>
      <c r="L63" s="64"/>
      <c r="T63" s="64"/>
      <c r="U63" s="61"/>
      <c r="V63" s="64"/>
      <c r="AB63" s="64"/>
      <c r="AC63" s="61"/>
      <c r="AD63" s="64"/>
      <c r="AG63" s="61"/>
      <c r="AH63" s="61"/>
      <c r="AI63" s="61"/>
      <c r="AJ63" s="61"/>
      <c r="AK63" s="61"/>
      <c r="AL63" s="64"/>
      <c r="AM63" s="61"/>
      <c r="AN63" s="64"/>
      <c r="AO63" s="61"/>
    </row>
    <row r="64" spans="10:41" x14ac:dyDescent="0.3">
      <c r="J64" s="64"/>
      <c r="L64" s="64"/>
      <c r="T64" s="64"/>
      <c r="U64" s="61"/>
      <c r="V64" s="64"/>
      <c r="AB64" s="64"/>
      <c r="AC64" s="61"/>
      <c r="AD64" s="64"/>
      <c r="AG64" s="61"/>
      <c r="AH64" s="61"/>
      <c r="AI64" s="61"/>
      <c r="AJ64" s="61"/>
      <c r="AK64" s="61"/>
      <c r="AL64" s="64"/>
      <c r="AM64" s="61"/>
      <c r="AN64" s="64"/>
      <c r="AO64" s="61"/>
    </row>
    <row r="65" spans="4:41" x14ac:dyDescent="0.3">
      <c r="J65" s="64"/>
      <c r="L65" s="64"/>
      <c r="T65" s="64"/>
      <c r="U65" s="61"/>
      <c r="V65" s="64"/>
      <c r="AB65" s="64"/>
      <c r="AC65" s="61"/>
      <c r="AD65" s="64"/>
      <c r="AG65" s="61"/>
      <c r="AH65" s="61"/>
      <c r="AI65" s="61"/>
      <c r="AJ65" s="61"/>
      <c r="AK65" s="61"/>
      <c r="AL65" s="64"/>
      <c r="AM65" s="61"/>
      <c r="AN65" s="64"/>
      <c r="AO65" s="61"/>
    </row>
    <row r="66" spans="4:41" x14ac:dyDescent="0.3">
      <c r="J66" s="64"/>
      <c r="L66" s="64"/>
      <c r="T66" s="64"/>
      <c r="U66" s="61"/>
      <c r="V66" s="64"/>
      <c r="AB66" s="64"/>
      <c r="AC66" s="61"/>
      <c r="AD66" s="64"/>
    </row>
    <row r="68" spans="4:41" x14ac:dyDescent="0.3"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4:41" x14ac:dyDescent="0.3">
      <c r="J69" s="61"/>
      <c r="L69" s="61"/>
      <c r="T69" s="64"/>
      <c r="U69" s="61"/>
      <c r="AB69" s="64"/>
      <c r="AC69" s="61"/>
      <c r="AD69" s="65"/>
      <c r="AG69" s="61"/>
      <c r="AH69" s="61"/>
      <c r="AI69" s="61"/>
      <c r="AJ69" s="61"/>
      <c r="AK69" s="61"/>
      <c r="AL69" s="61"/>
      <c r="AM69" s="61"/>
      <c r="AN69" s="61"/>
      <c r="AO69" s="61"/>
    </row>
    <row r="70" spans="4:41" x14ac:dyDescent="0.3">
      <c r="J70" s="64"/>
      <c r="L70" s="61"/>
      <c r="T70" s="64"/>
      <c r="U70" s="61"/>
      <c r="AB70" s="64"/>
      <c r="AC70" s="61"/>
      <c r="AD70" s="65"/>
      <c r="AG70" s="61"/>
      <c r="AH70" s="61"/>
      <c r="AI70" s="61"/>
      <c r="AJ70" s="61"/>
      <c r="AK70" s="61"/>
      <c r="AL70" s="64"/>
      <c r="AM70" s="61"/>
      <c r="AN70" s="61"/>
      <c r="AO70" s="61"/>
    </row>
    <row r="71" spans="4:41" x14ac:dyDescent="0.3">
      <c r="J71" s="64"/>
      <c r="L71" s="61"/>
      <c r="T71" s="64"/>
      <c r="U71" s="61"/>
      <c r="AB71" s="64"/>
      <c r="AC71" s="61"/>
      <c r="AD71" s="65"/>
      <c r="AG71" s="61"/>
      <c r="AH71" s="61"/>
      <c r="AI71" s="61"/>
      <c r="AJ71" s="61"/>
      <c r="AK71" s="61"/>
      <c r="AL71" s="64"/>
      <c r="AM71" s="61"/>
      <c r="AN71" s="61"/>
      <c r="AO71" s="61"/>
    </row>
    <row r="72" spans="4:41" x14ac:dyDescent="0.3">
      <c r="J72" s="64"/>
      <c r="L72" s="61"/>
      <c r="T72" s="64"/>
      <c r="U72" s="61"/>
      <c r="AB72" s="64"/>
      <c r="AC72" s="61"/>
      <c r="AD72" s="65"/>
      <c r="AG72" s="61"/>
      <c r="AH72" s="61"/>
      <c r="AI72" s="61"/>
      <c r="AJ72" s="61"/>
      <c r="AK72" s="61"/>
      <c r="AL72" s="64"/>
      <c r="AM72" s="61"/>
      <c r="AN72" s="61"/>
      <c r="AO72" s="61"/>
    </row>
    <row r="73" spans="4:41" x14ac:dyDescent="0.3">
      <c r="J73" s="64"/>
      <c r="L73" s="61"/>
      <c r="T73" s="64"/>
      <c r="U73" s="61"/>
      <c r="AB73" s="64"/>
      <c r="AC73" s="61"/>
      <c r="AD73" s="65"/>
      <c r="AG73" s="61"/>
      <c r="AH73" s="61"/>
      <c r="AI73" s="61"/>
      <c r="AJ73" s="61"/>
      <c r="AK73" s="61"/>
      <c r="AL73" s="64"/>
      <c r="AM73" s="61"/>
      <c r="AN73" s="61"/>
      <c r="AO73" s="61"/>
    </row>
    <row r="74" spans="4:41" x14ac:dyDescent="0.3">
      <c r="J74" s="64"/>
      <c r="L74" s="61"/>
      <c r="T74" s="64"/>
      <c r="U74" s="61"/>
      <c r="AB74" s="64"/>
      <c r="AC74" s="61"/>
      <c r="AD74" s="65"/>
      <c r="AG74" s="61"/>
      <c r="AH74" s="61"/>
      <c r="AI74" s="61"/>
      <c r="AJ74" s="61"/>
      <c r="AK74" s="61"/>
      <c r="AL74" s="64"/>
      <c r="AM74" s="61"/>
      <c r="AN74" s="61"/>
      <c r="AO74" s="61"/>
    </row>
    <row r="75" spans="4:41" x14ac:dyDescent="0.3">
      <c r="J75" s="64"/>
      <c r="L75" s="61"/>
      <c r="T75" s="64"/>
      <c r="U75" s="61"/>
      <c r="AB75" s="64"/>
      <c r="AC75" s="61"/>
      <c r="AD75" s="65"/>
      <c r="AG75" s="61"/>
      <c r="AH75" s="61"/>
      <c r="AI75" s="61"/>
      <c r="AJ75" s="61"/>
      <c r="AK75" s="61"/>
      <c r="AL75" s="64"/>
      <c r="AM75" s="61"/>
      <c r="AN75" s="61"/>
      <c r="AO75" s="61"/>
    </row>
    <row r="76" spans="4:41" x14ac:dyDescent="0.3">
      <c r="J76" s="64"/>
      <c r="L76" s="61"/>
      <c r="T76" s="64"/>
      <c r="U76" s="61"/>
      <c r="AB76" s="64"/>
      <c r="AC76" s="61"/>
      <c r="AD76" s="65"/>
      <c r="AG76" s="61"/>
      <c r="AH76" s="61"/>
      <c r="AI76" s="61"/>
      <c r="AJ76" s="61"/>
      <c r="AK76" s="61"/>
      <c r="AL76" s="64"/>
      <c r="AM76" s="61"/>
      <c r="AN76" s="61"/>
      <c r="AO76" s="61"/>
    </row>
    <row r="77" spans="4:41" x14ac:dyDescent="0.3">
      <c r="J77" s="64"/>
      <c r="L77" s="61"/>
      <c r="U77" s="61"/>
      <c r="AB77" s="64"/>
      <c r="AC77" s="61"/>
      <c r="AD77" s="65"/>
      <c r="AG77" s="61"/>
      <c r="AH77" s="61"/>
      <c r="AI77" s="61"/>
      <c r="AJ77" s="61"/>
      <c r="AK77" s="61"/>
      <c r="AL77" s="64"/>
      <c r="AM77" s="61"/>
      <c r="AN77" s="61"/>
      <c r="AO77" s="61"/>
    </row>
    <row r="78" spans="4:41" x14ac:dyDescent="0.3">
      <c r="J78" s="64"/>
      <c r="L78" s="61"/>
      <c r="T78" s="64"/>
      <c r="U78" s="61"/>
      <c r="AB78" s="64"/>
      <c r="AC78" s="61"/>
      <c r="AD78" s="65"/>
      <c r="AG78" s="61"/>
      <c r="AH78" s="61"/>
      <c r="AI78" s="61"/>
      <c r="AJ78" s="61"/>
      <c r="AK78" s="61"/>
      <c r="AL78" s="64"/>
      <c r="AM78" s="61"/>
      <c r="AN78" s="61"/>
      <c r="AO78" s="61"/>
    </row>
    <row r="79" spans="4:41" x14ac:dyDescent="0.3">
      <c r="J79" s="64"/>
      <c r="L79" s="61"/>
      <c r="T79" s="64"/>
      <c r="U79" s="61"/>
      <c r="AB79" s="64"/>
      <c r="AC79" s="61"/>
      <c r="AD79" s="65"/>
      <c r="AG79" s="61"/>
      <c r="AH79" s="61"/>
      <c r="AI79" s="61"/>
      <c r="AJ79" s="61"/>
      <c r="AK79" s="61"/>
      <c r="AL79" s="64"/>
      <c r="AM79" s="61"/>
      <c r="AN79" s="61"/>
      <c r="AO79" s="61"/>
    </row>
    <row r="80" spans="4:41" x14ac:dyDescent="0.3">
      <c r="J80" s="64"/>
      <c r="L80" s="61"/>
      <c r="T80" s="64"/>
      <c r="U80" s="61"/>
      <c r="AB80" s="64"/>
      <c r="AC80" s="61"/>
      <c r="AD80" s="65"/>
      <c r="AG80" s="61"/>
      <c r="AH80" s="61"/>
      <c r="AI80" s="61"/>
      <c r="AJ80" s="61"/>
      <c r="AK80" s="61"/>
      <c r="AL80" s="64"/>
      <c r="AM80" s="61"/>
      <c r="AN80" s="61"/>
      <c r="AO80" s="61"/>
    </row>
    <row r="81" spans="4:41" x14ac:dyDescent="0.3">
      <c r="J81" s="64"/>
      <c r="L81" s="61"/>
      <c r="T81" s="64"/>
      <c r="U81" s="61"/>
      <c r="AB81" s="64"/>
      <c r="AC81" s="61"/>
      <c r="AD81" s="65"/>
      <c r="AG81" s="61"/>
      <c r="AH81" s="61"/>
      <c r="AI81" s="61"/>
      <c r="AJ81" s="61"/>
      <c r="AK81" s="61"/>
      <c r="AL81" s="64"/>
      <c r="AM81" s="61"/>
      <c r="AN81" s="61"/>
      <c r="AO81" s="61"/>
    </row>
    <row r="82" spans="4:41" x14ac:dyDescent="0.3">
      <c r="J82" s="64"/>
      <c r="L82" s="61"/>
      <c r="T82" s="64"/>
      <c r="U82" s="61"/>
      <c r="AB82" s="64"/>
      <c r="AC82" s="61"/>
      <c r="AD82" s="65"/>
      <c r="AG82" s="61"/>
      <c r="AH82" s="61"/>
      <c r="AI82" s="61"/>
      <c r="AJ82" s="61"/>
      <c r="AK82" s="61"/>
      <c r="AL82" s="64"/>
      <c r="AM82" s="61"/>
      <c r="AN82" s="61"/>
      <c r="AO82" s="61"/>
    </row>
    <row r="83" spans="4:41" x14ac:dyDescent="0.3">
      <c r="J83" s="64"/>
      <c r="L83" s="61"/>
      <c r="T83" s="64"/>
      <c r="U83" s="61"/>
      <c r="AB83" s="64"/>
      <c r="AC83" s="61"/>
      <c r="AD83" s="65"/>
      <c r="AG83" s="61"/>
      <c r="AH83" s="61"/>
      <c r="AI83" s="61"/>
      <c r="AJ83" s="61"/>
      <c r="AK83" s="61"/>
      <c r="AL83" s="64"/>
      <c r="AM83" s="61"/>
      <c r="AN83" s="61"/>
      <c r="AO83" s="61"/>
    </row>
    <row r="84" spans="4:41" x14ac:dyDescent="0.3">
      <c r="J84" s="64"/>
      <c r="L84" s="61"/>
      <c r="T84" s="64"/>
      <c r="U84" s="61"/>
      <c r="AB84" s="64"/>
      <c r="AC84" s="61"/>
      <c r="AD84" s="65"/>
      <c r="AG84" s="61"/>
      <c r="AH84" s="61"/>
      <c r="AI84" s="61"/>
      <c r="AJ84" s="61"/>
      <c r="AK84" s="61"/>
      <c r="AL84" s="64"/>
      <c r="AM84" s="61"/>
      <c r="AN84" s="61"/>
      <c r="AO84" s="61"/>
    </row>
    <row r="85" spans="4:41" x14ac:dyDescent="0.3">
      <c r="J85" s="64"/>
      <c r="L85" s="61"/>
      <c r="T85" s="64"/>
      <c r="U85" s="61"/>
      <c r="AB85" s="64"/>
      <c r="AC85" s="61"/>
      <c r="AD85" s="65"/>
      <c r="AG85" s="61"/>
      <c r="AH85" s="61"/>
      <c r="AI85" s="61"/>
      <c r="AJ85" s="61"/>
      <c r="AK85" s="61"/>
      <c r="AL85" s="64"/>
      <c r="AM85" s="61"/>
      <c r="AN85" s="61"/>
      <c r="AO85" s="61"/>
    </row>
    <row r="86" spans="4:41" x14ac:dyDescent="0.3">
      <c r="J86" s="64"/>
      <c r="L86" s="61"/>
      <c r="T86" s="64"/>
      <c r="U86" s="61"/>
      <c r="AB86" s="64"/>
      <c r="AC86" s="61"/>
      <c r="AD86" s="65"/>
      <c r="AG86" s="61"/>
      <c r="AH86" s="61"/>
      <c r="AI86" s="61"/>
      <c r="AJ86" s="61"/>
      <c r="AK86" s="61"/>
      <c r="AL86" s="64"/>
      <c r="AM86" s="61"/>
      <c r="AN86" s="61"/>
      <c r="AO86" s="61"/>
    </row>
    <row r="87" spans="4:41" x14ac:dyDescent="0.3">
      <c r="J87" s="64"/>
      <c r="L87" s="61"/>
      <c r="T87" s="64"/>
      <c r="U87" s="61"/>
      <c r="AB87" s="64"/>
      <c r="AC87" s="61"/>
      <c r="AD87" s="65"/>
    </row>
    <row r="88" spans="4:41" x14ac:dyDescent="0.3">
      <c r="L88" s="61"/>
    </row>
    <row r="89" spans="4:41" x14ac:dyDescent="0.3"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</row>
    <row r="90" spans="4:41" x14ac:dyDescent="0.3">
      <c r="J90" s="61"/>
      <c r="L90" s="61"/>
      <c r="R90" s="64"/>
      <c r="U90" s="61"/>
      <c r="Z90" s="64"/>
      <c r="AC90" s="61"/>
      <c r="AD90" s="65"/>
      <c r="AG90" s="61"/>
      <c r="AH90" s="61"/>
      <c r="AI90" s="61"/>
      <c r="AJ90" s="61"/>
      <c r="AK90" s="61"/>
      <c r="AL90" s="61"/>
      <c r="AM90" s="61"/>
      <c r="AN90" s="61"/>
      <c r="AO90" s="61"/>
    </row>
    <row r="91" spans="4:41" x14ac:dyDescent="0.3">
      <c r="J91" s="61"/>
      <c r="L91" s="61"/>
      <c r="R91" s="64"/>
      <c r="U91" s="61"/>
      <c r="Z91" s="64"/>
      <c r="AC91" s="61"/>
      <c r="AD91" s="65"/>
      <c r="AG91" s="61"/>
      <c r="AH91" s="61"/>
      <c r="AI91" s="61"/>
      <c r="AJ91" s="61"/>
      <c r="AK91" s="61"/>
      <c r="AL91" s="61"/>
      <c r="AM91" s="61"/>
      <c r="AN91" s="61"/>
      <c r="AO91" s="61"/>
    </row>
    <row r="92" spans="4:41" x14ac:dyDescent="0.3">
      <c r="J92" s="61"/>
      <c r="L92" s="61"/>
      <c r="R92" s="64"/>
      <c r="U92" s="61"/>
      <c r="Z92" s="64"/>
      <c r="AC92" s="61"/>
      <c r="AD92" s="65"/>
      <c r="AG92" s="61"/>
      <c r="AH92" s="61"/>
      <c r="AI92" s="61"/>
      <c r="AJ92" s="61"/>
      <c r="AK92" s="61"/>
      <c r="AL92" s="61"/>
      <c r="AM92" s="61"/>
      <c r="AN92" s="61"/>
      <c r="AO92" s="61"/>
    </row>
    <row r="93" spans="4:41" x14ac:dyDescent="0.3">
      <c r="J93" s="61"/>
      <c r="L93" s="61"/>
      <c r="R93" s="64"/>
      <c r="U93" s="61"/>
      <c r="Z93" s="64"/>
      <c r="AC93" s="61"/>
      <c r="AD93" s="65"/>
      <c r="AG93" s="61"/>
      <c r="AH93" s="61"/>
      <c r="AI93" s="61"/>
      <c r="AJ93" s="61"/>
      <c r="AK93" s="61"/>
      <c r="AL93" s="61"/>
      <c r="AM93" s="61"/>
      <c r="AN93" s="61"/>
      <c r="AO93" s="61"/>
    </row>
    <row r="94" spans="4:41" x14ac:dyDescent="0.3">
      <c r="J94" s="61"/>
      <c r="L94" s="61"/>
      <c r="R94" s="64"/>
      <c r="U94" s="61"/>
      <c r="Z94" s="64"/>
      <c r="AC94" s="61"/>
      <c r="AD94" s="65"/>
      <c r="AG94" s="61"/>
      <c r="AH94" s="61"/>
      <c r="AI94" s="61"/>
      <c r="AJ94" s="61"/>
      <c r="AK94" s="61"/>
      <c r="AL94" s="61"/>
      <c r="AM94" s="61"/>
      <c r="AN94" s="61"/>
      <c r="AO94" s="61"/>
    </row>
    <row r="95" spans="4:41" x14ac:dyDescent="0.3">
      <c r="J95" s="61"/>
      <c r="L95" s="61"/>
      <c r="R95" s="64"/>
      <c r="U95" s="61"/>
      <c r="Z95" s="64"/>
      <c r="AC95" s="61"/>
      <c r="AD95" s="65"/>
      <c r="AG95" s="61"/>
      <c r="AH95" s="61"/>
      <c r="AI95" s="61"/>
      <c r="AJ95" s="61"/>
      <c r="AK95" s="61"/>
      <c r="AL95" s="61"/>
      <c r="AM95" s="61"/>
      <c r="AN95" s="61"/>
      <c r="AO95" s="61"/>
    </row>
    <row r="96" spans="4:41" x14ac:dyDescent="0.3">
      <c r="J96" s="61"/>
      <c r="L96" s="61"/>
      <c r="R96" s="64"/>
      <c r="U96" s="61"/>
      <c r="Z96" s="64"/>
      <c r="AC96" s="61"/>
      <c r="AD96" s="65"/>
      <c r="AG96" s="61"/>
      <c r="AH96" s="61"/>
      <c r="AI96" s="61"/>
      <c r="AJ96" s="61"/>
      <c r="AK96" s="61"/>
      <c r="AL96" s="61"/>
      <c r="AM96" s="61"/>
      <c r="AN96" s="61"/>
      <c r="AO96" s="61"/>
    </row>
    <row r="97" spans="4:41" x14ac:dyDescent="0.3">
      <c r="J97" s="61"/>
      <c r="L97" s="61"/>
      <c r="R97" s="64"/>
      <c r="U97" s="61"/>
      <c r="Z97" s="64"/>
      <c r="AC97" s="61"/>
      <c r="AD97" s="65"/>
      <c r="AG97" s="61"/>
      <c r="AH97" s="61"/>
      <c r="AI97" s="61"/>
      <c r="AJ97" s="61"/>
      <c r="AK97" s="61"/>
      <c r="AL97" s="61"/>
      <c r="AM97" s="61"/>
      <c r="AN97" s="61"/>
      <c r="AO97" s="61"/>
    </row>
    <row r="98" spans="4:41" x14ac:dyDescent="0.3">
      <c r="J98" s="61"/>
      <c r="L98" s="61"/>
      <c r="U98" s="61"/>
      <c r="Z98" s="64"/>
      <c r="AC98" s="61"/>
      <c r="AD98" s="65"/>
      <c r="AG98" s="61"/>
      <c r="AH98" s="61"/>
      <c r="AI98" s="61"/>
      <c r="AJ98" s="61"/>
      <c r="AK98" s="61"/>
      <c r="AL98" s="61"/>
      <c r="AM98" s="61"/>
      <c r="AN98" s="61"/>
      <c r="AO98" s="61"/>
    </row>
    <row r="99" spans="4:41" x14ac:dyDescent="0.3">
      <c r="J99" s="61"/>
      <c r="L99" s="61"/>
      <c r="R99" s="64"/>
      <c r="U99" s="61"/>
      <c r="Z99" s="64"/>
      <c r="AC99" s="61"/>
      <c r="AD99" s="65"/>
      <c r="AG99" s="61"/>
      <c r="AH99" s="61"/>
      <c r="AI99" s="61"/>
      <c r="AJ99" s="61"/>
      <c r="AK99" s="61"/>
      <c r="AL99" s="61"/>
      <c r="AM99" s="61"/>
      <c r="AN99" s="61"/>
      <c r="AO99" s="61"/>
    </row>
    <row r="100" spans="4:41" x14ac:dyDescent="0.3">
      <c r="J100" s="61"/>
      <c r="L100" s="61"/>
      <c r="R100" s="64"/>
      <c r="U100" s="61"/>
      <c r="Z100" s="64"/>
      <c r="AC100" s="61"/>
      <c r="AD100" s="65"/>
      <c r="AG100" s="61"/>
      <c r="AH100" s="61"/>
      <c r="AI100" s="61"/>
      <c r="AJ100" s="61"/>
      <c r="AK100" s="61"/>
      <c r="AL100" s="61"/>
      <c r="AM100" s="61"/>
      <c r="AN100" s="61"/>
      <c r="AO100" s="61"/>
    </row>
    <row r="101" spans="4:41" x14ac:dyDescent="0.3">
      <c r="J101" s="61"/>
      <c r="L101" s="61"/>
      <c r="R101" s="64"/>
      <c r="U101" s="61"/>
      <c r="Z101" s="64"/>
      <c r="AC101" s="61"/>
      <c r="AD101" s="65"/>
      <c r="AG101" s="61"/>
      <c r="AH101" s="61"/>
      <c r="AI101" s="61"/>
      <c r="AJ101" s="61"/>
      <c r="AK101" s="61"/>
      <c r="AL101" s="61"/>
      <c r="AM101" s="61"/>
      <c r="AN101" s="61"/>
      <c r="AO101" s="61"/>
    </row>
    <row r="102" spans="4:41" x14ac:dyDescent="0.3">
      <c r="J102" s="61"/>
      <c r="L102" s="61"/>
      <c r="R102" s="64"/>
      <c r="U102" s="61"/>
      <c r="Z102" s="64"/>
      <c r="AC102" s="61"/>
      <c r="AD102" s="65"/>
      <c r="AG102" s="61"/>
      <c r="AH102" s="61"/>
      <c r="AI102" s="61"/>
      <c r="AJ102" s="61"/>
      <c r="AK102" s="61"/>
      <c r="AL102" s="61"/>
      <c r="AM102" s="61"/>
      <c r="AN102" s="61"/>
      <c r="AO102" s="61"/>
    </row>
    <row r="103" spans="4:41" x14ac:dyDescent="0.3">
      <c r="J103" s="61"/>
      <c r="L103" s="61"/>
      <c r="R103" s="64"/>
      <c r="U103" s="61"/>
      <c r="Z103" s="64"/>
      <c r="AC103" s="61"/>
      <c r="AD103" s="65"/>
      <c r="AG103" s="61"/>
      <c r="AH103" s="61"/>
      <c r="AI103" s="61"/>
      <c r="AJ103" s="61"/>
      <c r="AK103" s="61"/>
      <c r="AL103" s="61"/>
      <c r="AM103" s="61"/>
      <c r="AN103" s="61"/>
      <c r="AO103" s="61"/>
    </row>
    <row r="104" spans="4:41" x14ac:dyDescent="0.3">
      <c r="J104" s="61"/>
      <c r="L104" s="61"/>
      <c r="R104" s="64"/>
      <c r="U104" s="61"/>
      <c r="Z104" s="64"/>
      <c r="AC104" s="61"/>
      <c r="AD104" s="65"/>
      <c r="AG104" s="61"/>
      <c r="AH104" s="61"/>
      <c r="AI104" s="61"/>
      <c r="AJ104" s="61"/>
      <c r="AK104" s="61"/>
      <c r="AL104" s="61"/>
      <c r="AM104" s="61"/>
      <c r="AN104" s="61"/>
      <c r="AO104" s="61"/>
    </row>
    <row r="105" spans="4:41" x14ac:dyDescent="0.3">
      <c r="J105" s="61"/>
      <c r="L105" s="61"/>
      <c r="R105" s="64"/>
      <c r="U105" s="61"/>
      <c r="Z105" s="64"/>
      <c r="AC105" s="61"/>
      <c r="AD105" s="65"/>
      <c r="AG105" s="61"/>
      <c r="AH105" s="61"/>
      <c r="AI105" s="61"/>
      <c r="AJ105" s="61"/>
      <c r="AK105" s="61"/>
      <c r="AL105" s="61"/>
      <c r="AM105" s="61"/>
      <c r="AN105" s="61"/>
      <c r="AO105" s="61"/>
    </row>
    <row r="106" spans="4:41" x14ac:dyDescent="0.3">
      <c r="J106" s="61"/>
      <c r="L106" s="61"/>
      <c r="R106" s="64"/>
      <c r="U106" s="61"/>
      <c r="Z106" s="64"/>
      <c r="AC106" s="61"/>
      <c r="AD106" s="65"/>
      <c r="AG106" s="61"/>
      <c r="AH106" s="61"/>
      <c r="AI106" s="61"/>
      <c r="AJ106" s="61"/>
      <c r="AK106" s="61"/>
      <c r="AL106" s="61"/>
      <c r="AM106" s="61"/>
      <c r="AN106" s="61"/>
      <c r="AO106" s="61"/>
    </row>
    <row r="107" spans="4:41" x14ac:dyDescent="0.3">
      <c r="J107" s="61"/>
      <c r="L107" s="61"/>
      <c r="R107" s="64"/>
      <c r="U107" s="61"/>
      <c r="Z107" s="64"/>
      <c r="AC107" s="61"/>
      <c r="AD107" s="65"/>
      <c r="AG107" s="61"/>
      <c r="AH107" s="61"/>
      <c r="AI107" s="61"/>
      <c r="AJ107" s="61"/>
      <c r="AK107" s="61"/>
      <c r="AL107" s="61"/>
      <c r="AM107" s="61"/>
      <c r="AN107" s="61"/>
      <c r="AO107" s="61"/>
    </row>
    <row r="108" spans="4:41" x14ac:dyDescent="0.3">
      <c r="J108" s="61"/>
      <c r="L108" s="61"/>
      <c r="R108" s="64"/>
      <c r="U108" s="61"/>
      <c r="Z108" s="64"/>
      <c r="AC108" s="61"/>
      <c r="AD108" s="65"/>
    </row>
    <row r="109" spans="4:41" x14ac:dyDescent="0.3">
      <c r="L109" s="61"/>
      <c r="R109" s="64"/>
      <c r="AC109" s="61"/>
    </row>
    <row r="110" spans="4:41" x14ac:dyDescent="0.3"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</row>
    <row r="111" spans="4:41" x14ac:dyDescent="0.3">
      <c r="J111" s="64"/>
      <c r="L111" s="61"/>
      <c r="R111" s="64"/>
      <c r="T111" s="64"/>
      <c r="U111" s="61"/>
      <c r="Z111" s="64"/>
      <c r="AB111" s="64"/>
      <c r="AC111" s="61"/>
      <c r="AD111" s="65"/>
      <c r="AG111" s="61"/>
      <c r="AH111" s="61"/>
      <c r="AI111" s="61"/>
      <c r="AJ111" s="61"/>
      <c r="AK111" s="61"/>
      <c r="AL111" s="64"/>
      <c r="AM111" s="61"/>
      <c r="AN111" s="61"/>
      <c r="AO111" s="61"/>
    </row>
    <row r="112" spans="4:41" x14ac:dyDescent="0.3">
      <c r="J112" s="64"/>
      <c r="L112" s="61"/>
      <c r="R112" s="64"/>
      <c r="T112" s="64"/>
      <c r="U112" s="61"/>
      <c r="Z112" s="64"/>
      <c r="AB112" s="64"/>
      <c r="AC112" s="61"/>
      <c r="AD112" s="65"/>
      <c r="AG112" s="61"/>
      <c r="AH112" s="61"/>
      <c r="AI112" s="61"/>
      <c r="AJ112" s="61"/>
      <c r="AK112" s="61"/>
      <c r="AL112" s="64"/>
      <c r="AM112" s="61"/>
      <c r="AN112" s="61"/>
      <c r="AO112" s="61"/>
    </row>
    <row r="113" spans="10:41" x14ac:dyDescent="0.3">
      <c r="J113" s="64"/>
      <c r="L113" s="61"/>
      <c r="R113" s="64"/>
      <c r="T113" s="64"/>
      <c r="U113" s="61"/>
      <c r="Z113" s="64"/>
      <c r="AB113" s="64"/>
      <c r="AC113" s="61"/>
      <c r="AD113" s="65"/>
      <c r="AG113" s="61"/>
      <c r="AH113" s="61"/>
      <c r="AI113" s="61"/>
      <c r="AJ113" s="61"/>
      <c r="AK113" s="61"/>
      <c r="AL113" s="64"/>
      <c r="AM113" s="61"/>
      <c r="AN113" s="61"/>
      <c r="AO113" s="61"/>
    </row>
    <row r="114" spans="10:41" x14ac:dyDescent="0.3">
      <c r="J114" s="64"/>
      <c r="L114" s="61"/>
      <c r="R114" s="64"/>
      <c r="T114" s="64"/>
      <c r="U114" s="61"/>
      <c r="Z114" s="64"/>
      <c r="AB114" s="64"/>
      <c r="AC114" s="61"/>
      <c r="AD114" s="65"/>
      <c r="AG114" s="61"/>
      <c r="AH114" s="61"/>
      <c r="AI114" s="61"/>
      <c r="AJ114" s="61"/>
      <c r="AK114" s="61"/>
      <c r="AL114" s="64"/>
      <c r="AM114" s="61"/>
      <c r="AN114" s="61"/>
      <c r="AO114" s="61"/>
    </row>
    <row r="115" spans="10:41" x14ac:dyDescent="0.3">
      <c r="J115" s="64"/>
      <c r="L115" s="61"/>
      <c r="R115" s="64"/>
      <c r="T115" s="64"/>
      <c r="U115" s="61"/>
      <c r="Z115" s="64"/>
      <c r="AB115" s="64"/>
      <c r="AC115" s="61"/>
      <c r="AD115" s="65"/>
      <c r="AG115" s="61"/>
      <c r="AH115" s="61"/>
      <c r="AI115" s="61"/>
      <c r="AJ115" s="61"/>
      <c r="AK115" s="61"/>
      <c r="AL115" s="64"/>
      <c r="AM115" s="61"/>
      <c r="AN115" s="61"/>
      <c r="AO115" s="61"/>
    </row>
    <row r="116" spans="10:41" x14ac:dyDescent="0.3">
      <c r="J116" s="64"/>
      <c r="L116" s="61"/>
      <c r="R116" s="64"/>
      <c r="T116" s="64"/>
      <c r="U116" s="61"/>
      <c r="Z116" s="64"/>
      <c r="AB116" s="64"/>
      <c r="AC116" s="61"/>
      <c r="AD116" s="65"/>
      <c r="AG116" s="61"/>
      <c r="AH116" s="61"/>
      <c r="AI116" s="61"/>
      <c r="AJ116" s="61"/>
      <c r="AK116" s="61"/>
      <c r="AL116" s="64"/>
      <c r="AM116" s="61"/>
      <c r="AN116" s="61"/>
      <c r="AO116" s="61"/>
    </row>
    <row r="117" spans="10:41" x14ac:dyDescent="0.3">
      <c r="J117" s="64"/>
      <c r="L117" s="61"/>
      <c r="R117" s="64"/>
      <c r="T117" s="64"/>
      <c r="U117" s="61"/>
      <c r="Z117" s="64"/>
      <c r="AB117" s="64"/>
      <c r="AC117" s="61"/>
      <c r="AD117" s="65"/>
      <c r="AG117" s="61"/>
      <c r="AH117" s="61"/>
      <c r="AI117" s="61"/>
      <c r="AJ117" s="61"/>
      <c r="AK117" s="61"/>
      <c r="AL117" s="64"/>
      <c r="AM117" s="61"/>
      <c r="AN117" s="61"/>
      <c r="AO117" s="61"/>
    </row>
    <row r="118" spans="10:41" x14ac:dyDescent="0.3">
      <c r="J118" s="64"/>
      <c r="L118" s="61"/>
      <c r="R118" s="64"/>
      <c r="T118" s="64"/>
      <c r="U118" s="61"/>
      <c r="Z118" s="64"/>
      <c r="AB118" s="64"/>
      <c r="AC118" s="61"/>
      <c r="AD118" s="65"/>
      <c r="AG118" s="61"/>
      <c r="AH118" s="61"/>
      <c r="AI118" s="61"/>
      <c r="AJ118" s="61"/>
      <c r="AK118" s="61"/>
      <c r="AL118" s="64"/>
      <c r="AM118" s="61"/>
      <c r="AN118" s="61"/>
      <c r="AO118" s="61"/>
    </row>
    <row r="119" spans="10:41" x14ac:dyDescent="0.3">
      <c r="J119" s="64"/>
      <c r="L119" s="61"/>
      <c r="R119" s="64"/>
      <c r="T119" s="64"/>
      <c r="U119" s="61"/>
      <c r="Z119" s="64"/>
      <c r="AB119" s="64"/>
      <c r="AC119" s="61"/>
      <c r="AD119" s="65"/>
      <c r="AG119" s="61"/>
      <c r="AH119" s="61"/>
      <c r="AI119" s="61"/>
      <c r="AJ119" s="61"/>
      <c r="AK119" s="61"/>
      <c r="AL119" s="64"/>
      <c r="AM119" s="61"/>
      <c r="AN119" s="61"/>
      <c r="AO119" s="61"/>
    </row>
    <row r="120" spans="10:41" x14ac:dyDescent="0.3">
      <c r="J120" s="64"/>
      <c r="L120" s="61"/>
      <c r="T120" s="64"/>
      <c r="U120" s="61"/>
      <c r="Z120" s="64"/>
      <c r="AB120" s="64"/>
      <c r="AC120" s="61"/>
      <c r="AD120" s="65"/>
      <c r="AG120" s="61"/>
      <c r="AH120" s="61"/>
      <c r="AI120" s="61"/>
      <c r="AJ120" s="61"/>
      <c r="AK120" s="61"/>
      <c r="AL120" s="64"/>
      <c r="AM120" s="61"/>
      <c r="AN120" s="61"/>
      <c r="AO120" s="61"/>
    </row>
    <row r="121" spans="10:41" x14ac:dyDescent="0.3">
      <c r="J121" s="64"/>
      <c r="L121" s="61"/>
      <c r="T121" s="64"/>
      <c r="U121" s="61"/>
      <c r="Z121" s="64"/>
      <c r="AB121" s="64"/>
      <c r="AC121" s="61"/>
      <c r="AD121" s="65"/>
      <c r="AG121" s="61"/>
      <c r="AH121" s="61"/>
      <c r="AI121" s="61"/>
      <c r="AJ121" s="61"/>
      <c r="AK121" s="61"/>
      <c r="AL121" s="64"/>
      <c r="AM121" s="61"/>
      <c r="AN121" s="61"/>
      <c r="AO121" s="61"/>
    </row>
    <row r="122" spans="10:41" x14ac:dyDescent="0.3">
      <c r="J122" s="64"/>
      <c r="L122" s="61"/>
      <c r="T122" s="64"/>
      <c r="U122" s="61"/>
      <c r="Z122" s="64"/>
      <c r="AB122" s="64"/>
      <c r="AC122" s="61"/>
      <c r="AD122" s="65"/>
      <c r="AG122" s="61"/>
      <c r="AH122" s="61"/>
      <c r="AI122" s="61"/>
      <c r="AJ122" s="61"/>
      <c r="AK122" s="61"/>
      <c r="AL122" s="64"/>
      <c r="AM122" s="61"/>
      <c r="AN122" s="61"/>
      <c r="AO122" s="61"/>
    </row>
    <row r="123" spans="10:41" x14ac:dyDescent="0.3">
      <c r="J123" s="64"/>
      <c r="L123" s="61"/>
      <c r="T123" s="64"/>
      <c r="U123" s="61"/>
      <c r="Z123" s="64"/>
      <c r="AB123" s="64"/>
      <c r="AC123" s="61"/>
      <c r="AD123" s="65"/>
      <c r="AG123" s="61"/>
      <c r="AH123" s="61"/>
      <c r="AI123" s="61"/>
      <c r="AJ123" s="61"/>
      <c r="AK123" s="61"/>
      <c r="AL123" s="64"/>
      <c r="AM123" s="61"/>
      <c r="AN123" s="61"/>
      <c r="AO123" s="61"/>
    </row>
    <row r="124" spans="10:41" x14ac:dyDescent="0.3">
      <c r="J124" s="64"/>
      <c r="L124" s="61"/>
      <c r="T124" s="64"/>
      <c r="U124" s="61"/>
      <c r="Z124" s="64"/>
      <c r="AB124" s="64"/>
      <c r="AC124" s="61"/>
      <c r="AD124" s="65"/>
      <c r="AG124" s="61"/>
      <c r="AH124" s="61"/>
      <c r="AI124" s="61"/>
      <c r="AJ124" s="61"/>
      <c r="AK124" s="61"/>
      <c r="AL124" s="64"/>
      <c r="AM124" s="61"/>
      <c r="AN124" s="61"/>
      <c r="AO124" s="61"/>
    </row>
    <row r="125" spans="10:41" x14ac:dyDescent="0.3">
      <c r="J125" s="64"/>
      <c r="L125" s="61"/>
      <c r="T125" s="64"/>
      <c r="U125" s="61"/>
      <c r="Z125" s="64"/>
      <c r="AB125" s="64"/>
      <c r="AC125" s="61"/>
      <c r="AD125" s="65"/>
      <c r="AG125" s="61"/>
      <c r="AH125" s="61"/>
      <c r="AI125" s="61"/>
      <c r="AJ125" s="61"/>
      <c r="AK125" s="61"/>
      <c r="AL125" s="64"/>
      <c r="AM125" s="61"/>
      <c r="AN125" s="61"/>
      <c r="AO125" s="61"/>
    </row>
    <row r="126" spans="10:41" x14ac:dyDescent="0.3">
      <c r="J126" s="64"/>
      <c r="L126" s="61"/>
      <c r="T126" s="64"/>
      <c r="U126" s="61"/>
      <c r="Z126" s="64"/>
      <c r="AB126" s="64"/>
      <c r="AC126" s="61"/>
      <c r="AD126" s="65"/>
      <c r="AG126" s="61"/>
      <c r="AH126" s="61"/>
      <c r="AI126" s="61"/>
      <c r="AJ126" s="61"/>
      <c r="AK126" s="61"/>
      <c r="AL126" s="64"/>
      <c r="AM126" s="61"/>
      <c r="AN126" s="61"/>
      <c r="AO126" s="61"/>
    </row>
    <row r="127" spans="10:41" x14ac:dyDescent="0.3">
      <c r="J127" s="64"/>
      <c r="L127" s="61"/>
      <c r="T127" s="64"/>
      <c r="U127" s="61"/>
      <c r="Z127" s="64"/>
      <c r="AB127" s="64"/>
      <c r="AC127" s="61"/>
      <c r="AD127" s="65"/>
      <c r="AG127" s="61"/>
      <c r="AH127" s="61"/>
      <c r="AI127" s="61"/>
      <c r="AJ127" s="61"/>
      <c r="AK127" s="61"/>
      <c r="AL127" s="64"/>
      <c r="AM127" s="61"/>
      <c r="AN127" s="61"/>
      <c r="AO127" s="61"/>
    </row>
    <row r="128" spans="10:41" x14ac:dyDescent="0.3">
      <c r="J128" s="64"/>
      <c r="L128" s="61"/>
      <c r="T128" s="64"/>
      <c r="U128" s="61"/>
      <c r="Z128" s="64"/>
      <c r="AB128" s="64"/>
      <c r="AC128" s="61"/>
      <c r="AD128" s="65"/>
      <c r="AG128" s="61"/>
      <c r="AH128" s="61"/>
      <c r="AI128" s="61"/>
      <c r="AJ128" s="61"/>
      <c r="AK128" s="61"/>
      <c r="AL128" s="64"/>
      <c r="AM128" s="61"/>
      <c r="AN128" s="61"/>
      <c r="AO128" s="61"/>
    </row>
    <row r="129" spans="8:30" x14ac:dyDescent="0.3">
      <c r="J129" s="64"/>
      <c r="L129" s="61"/>
      <c r="T129" s="64"/>
      <c r="U129" s="61"/>
      <c r="Z129" s="64"/>
      <c r="AB129" s="64"/>
      <c r="AC129" s="61"/>
      <c r="AD129" s="65"/>
    </row>
    <row r="130" spans="8:30" x14ac:dyDescent="0.3">
      <c r="H130" s="64"/>
      <c r="J130" s="64"/>
      <c r="U130" s="61"/>
    </row>
    <row r="131" spans="8:30" x14ac:dyDescent="0.3">
      <c r="H131" s="64"/>
      <c r="T131" s="64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  <headerFooter>
    <oddFooter>&amp;C&amp;"Arial,Regular"&amp;9SETTLEMENT PRIVILEGED AND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3B097CE5FA3147A19F068A47D0584F" ma:contentTypeVersion="22" ma:contentTypeDescription="Create a new document." ma:contentTypeScope="" ma:versionID="e5f1dba866fc39c804715110e475a970">
  <xsd:schema xmlns:xsd="http://www.w3.org/2001/XMLSchema" xmlns:xs="http://www.w3.org/2001/XMLSchema" xmlns:p="http://schemas.microsoft.com/office/2006/metadata/properties" xmlns:ns2="2c6c2d69-e309-47f9-9c2c-396734c26152" targetNamespace="http://schemas.microsoft.com/office/2006/metadata/properties" ma:root="true" ma:fieldsID="6a34e82e640b6b675a4435810424a299" ns2:_="">
    <xsd:import namespace="2c6c2d69-e309-47f9-9c2c-396734c26152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c2d69-e309-47f9-9c2c-396734c26152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galCounselName xmlns="2c6c2d69-e309-47f9-9c2c-396734c26152" xsi:nil="true"/>
    <Intervenor xmlns="2c6c2d69-e309-47f9-9c2c-396734c26152">VECC</Intervenor>
    <Attachment xmlns="2c6c2d69-e309-47f9-9c2c-396734c26152">Y</Attachment>
    <PDFCreated xmlns="2c6c2d69-e309-47f9-9c2c-396734c26152">false</PDFCreated>
    <Legal_x0020_Review xmlns="2c6c2d69-e309-47f9-9c2c-396734c26152" xsi:nil="true"/>
    <TCAuthorStatus xmlns="2c6c2d69-e309-47f9-9c2c-396734c26152">Complete</TCAuthorStatus>
    <Regulatoryreviewstatus xmlns="2c6c2d69-e309-47f9-9c2c-396734c26152">Complete</Regulatoryreviewstatus>
    <Panel xmlns="2c6c2d69-e309-47f9-9c2c-396734c26152" xsi:nil="true"/>
    <Legal_x0020_Counsel xmlns="2c6c2d69-e309-47f9-9c2c-396734c26152" xsi:nil="true"/>
    <RegReviewName xmlns="2c6c2d69-e309-47f9-9c2c-396734c26152" xsi:nil="true"/>
    <RegQC xmlns="2c6c2d69-e309-47f9-9c2c-396734c26152" xsi:nil="true"/>
    <Confidentiality xmlns="2c6c2d69-e309-47f9-9c2c-396734c26152" xsi:nil="true"/>
    <Witness xmlns="2c6c2d69-e309-47f9-9c2c-396734c26152">
      <UserInfo>
        <DisplayName>Natalie.Yeates@alectrautilities.com</DisplayName>
        <AccountId>51</AccountId>
        <AccountType/>
      </UserInfo>
    </Witness>
    <Witness_x0020_Final_x0020_Sign_x002d_off xmlns="2c6c2d69-e309-47f9-9c2c-396734c26152">Complete</Witness_x0020_Final_x0020_Sign_x002d_off>
    <UT_x0020_Author xmlns="2c6c2d69-e309-47f9-9c2c-396734c26152">
      <UserInfo>
        <DisplayName>vitalika.quenville@alectrautilities.com</DisplayName>
        <AccountId>632</AccountId>
        <AccountType/>
      </UserInfo>
    </UT_x0020_Author>
    <Signedoff xmlns="2c6c2d69-e309-47f9-9c2c-396734c26152">Complete</Signedoff>
    <Day xmlns="2c6c2d69-e309-47f9-9c2c-396734c261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B176E7-906C-40EA-9F79-EB02C4C72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c2d69-e309-47f9-9c2c-396734c26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3EC2E7-3B64-4580-9A87-E84240C3A671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www.w3.org/XML/1998/namespace"/>
    <ds:schemaRef ds:uri="2c6c2d69-e309-47f9-9c2c-396734c2615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C9A0E4-D050-4FEE-8D8C-A4A565CFC7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Calculations</vt:lpstr>
      <vt:lpstr>Summary</vt:lpstr>
      <vt:lpstr>JT3.35_ Total Tab</vt:lpstr>
      <vt:lpstr>JT3.35_EV Adjustment Tab</vt:lpstr>
    </vt:vector>
  </TitlesOfParts>
  <Company>ITRON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Eric</dc:creator>
  <cp:lastModifiedBy>Sharon duQuesnay</cp:lastModifiedBy>
  <dcterms:created xsi:type="dcterms:W3CDTF">2026-02-09T14:06:28Z</dcterms:created>
  <dcterms:modified xsi:type="dcterms:W3CDTF">2026-05-05T19:00:26Z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2026-02-09T15:15:07Z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36a85253-3247-42a2-907b-85bcd8eb0d75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0x010100303B097CE5FA3147A19F068A47D0584F</vt:lpwstr>
  </property>
</Properties>
</file>