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pcorweb/en-ca/departments/natgas/sites/ON/ONReg/RC_QRAM/IRM/EB-2026-0149 - SB IRM - 202701 Rates/"/>
    </mc:Choice>
  </mc:AlternateContent>
  <xr:revisionPtr revIDLastSave="0" documentId="13_ncr:20000001_{05D736BA-0BFB-45A4-A1E8-46F12BE9DE25}" xr6:coauthVersionLast="47" xr6:coauthVersionMax="47" xr10:uidLastSave="{00000000-0000-0000-0000-000000000000}"/>
  <bookViews>
    <workbookView xWindow="-120" yWindow="-120" windowWidth="29040" windowHeight="15720" xr2:uid="{4410D1A1-AD4E-4AC1-820B-EF0805B88DEC}"/>
  </bookViews>
  <sheets>
    <sheet name="Summary" sheetId="3" r:id="rId1"/>
    <sheet name="Lost Revenue" sheetId="6" r:id="rId2"/>
    <sheet name="Customer Count_Application" sheetId="1" r:id="rId3"/>
    <sheet name="Customer Count_Application_Lag" sheetId="7" r:id="rId4"/>
    <sheet name="Customer Count_Actuals" sheetId="2" r:id="rId5"/>
    <sheet name="CVVA Data" sheetId="4" r:id="rId6"/>
    <sheet name="Distribution Rates" sheetId="5" r:id="rId7"/>
  </sheet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J15" i="6" l="1"/>
  <c r="BO5" i="7"/>
  <c r="BB5" i="7"/>
  <c r="BD5" i="7"/>
  <c r="BE5" i="7"/>
  <c r="BG21" i="7" s="1"/>
  <c r="BF5" i="7"/>
  <c r="BG5" i="7"/>
  <c r="BI21" i="7" s="1"/>
  <c r="BO6" i="7"/>
  <c r="BB6" i="7"/>
  <c r="BD6" i="7"/>
  <c r="BF22" i="7" s="1"/>
  <c r="BF6" i="6" s="1"/>
  <c r="BE6" i="7"/>
  <c r="BO7" i="7"/>
  <c r="BB7" i="7"/>
  <c r="BC7" i="7" s="1"/>
  <c r="BD7" i="7"/>
  <c r="BF23" i="7" s="1"/>
  <c r="BF7" i="6" s="1"/>
  <c r="BO8" i="7"/>
  <c r="BB8" i="7"/>
  <c r="BD8" i="7"/>
  <c r="BE8" i="7"/>
  <c r="BG24" i="7" s="1"/>
  <c r="BF8" i="7"/>
  <c r="BH24" i="7" s="1"/>
  <c r="BG8" i="7"/>
  <c r="BH8" i="7"/>
  <c r="BJ24" i="7" s="1"/>
  <c r="BJ8" i="6" s="1"/>
  <c r="BO9" i="7"/>
  <c r="BB9" i="7"/>
  <c r="BD9" i="7" s="1"/>
  <c r="BO10" i="7"/>
  <c r="BB10" i="7"/>
  <c r="BD10" i="7" s="1"/>
  <c r="BO11" i="7"/>
  <c r="BP11" i="7" s="1"/>
  <c r="BB11" i="7"/>
  <c r="BD11" i="7" s="1"/>
  <c r="AO5" i="7"/>
  <c r="AQ5" i="7" s="1"/>
  <c r="AR5" i="7" s="1"/>
  <c r="AO6" i="7"/>
  <c r="AP6" i="7" s="1"/>
  <c r="AQ6" i="7"/>
  <c r="AR6" i="7" s="1"/>
  <c r="AO7" i="7"/>
  <c r="AO8" i="7"/>
  <c r="AO9" i="7"/>
  <c r="AO10" i="7"/>
  <c r="AR26" i="7" s="1"/>
  <c r="AR10" i="6" s="1"/>
  <c r="AQ10" i="7"/>
  <c r="AS26" i="7" s="1"/>
  <c r="AS10" i="6" s="1"/>
  <c r="AS30" i="6" s="1"/>
  <c r="AO11" i="7"/>
  <c r="AQ11" i="7" s="1"/>
  <c r="AR11" i="7" s="1"/>
  <c r="AS11" i="7" s="1"/>
  <c r="AU27" i="7" s="1"/>
  <c r="AU11" i="6" s="1"/>
  <c r="AT11" i="7"/>
  <c r="AB5" i="7"/>
  <c r="AC5" i="7" s="1"/>
  <c r="AD5" i="7"/>
  <c r="AE5" i="7" s="1"/>
  <c r="AB6" i="7"/>
  <c r="AD6" i="7"/>
  <c r="AE6" i="7" s="1"/>
  <c r="AF6" i="7" s="1"/>
  <c r="AH22" i="7" s="1"/>
  <c r="AG6" i="7"/>
  <c r="AI22" i="7" s="1"/>
  <c r="AB7" i="7"/>
  <c r="AC7" i="7" s="1"/>
  <c r="AD7" i="7"/>
  <c r="AE7" i="7" s="1"/>
  <c r="AB8" i="7"/>
  <c r="AD8" i="7" s="1"/>
  <c r="AB9" i="7"/>
  <c r="AE25" i="7" s="1"/>
  <c r="AB10" i="7"/>
  <c r="AD10" i="7" s="1"/>
  <c r="AP11" i="7"/>
  <c r="AB11" i="7"/>
  <c r="AD11" i="7" s="1"/>
  <c r="O5" i="7"/>
  <c r="Q5" i="7" s="1"/>
  <c r="O6" i="7"/>
  <c r="Q6" i="7"/>
  <c r="S22" i="7" s="1"/>
  <c r="R6" i="7"/>
  <c r="O7" i="7"/>
  <c r="R23" i="7" s="1"/>
  <c r="R7" i="6" s="1"/>
  <c r="R27" i="6" s="1"/>
  <c r="Q7" i="7"/>
  <c r="S23" i="7" s="1"/>
  <c r="S7" i="6" s="1"/>
  <c r="S27" i="6" s="1"/>
  <c r="R7" i="7"/>
  <c r="T23" i="7" s="1"/>
  <c r="T7" i="6" s="1"/>
  <c r="T27" i="6" s="1"/>
  <c r="O8" i="7"/>
  <c r="Q8" i="7" s="1"/>
  <c r="O9" i="7"/>
  <c r="Q9" i="7" s="1"/>
  <c r="O10" i="7"/>
  <c r="P10" i="7" s="1"/>
  <c r="O11" i="7"/>
  <c r="Q11" i="7" s="1"/>
  <c r="R21" i="7"/>
  <c r="R22" i="7"/>
  <c r="R6" i="6" s="1"/>
  <c r="R26" i="6" s="1"/>
  <c r="Q21" i="7"/>
  <c r="Q5" i="6" s="1"/>
  <c r="Q22" i="7"/>
  <c r="Q23" i="7"/>
  <c r="Q7" i="6" s="1"/>
  <c r="Q27" i="6" s="1"/>
  <c r="Q24" i="7"/>
  <c r="Q8" i="6" s="1"/>
  <c r="Q28" i="6" s="1"/>
  <c r="Q25" i="7"/>
  <c r="Q9" i="6" s="1"/>
  <c r="Q29" i="6" s="1"/>
  <c r="Q26" i="7"/>
  <c r="Q27" i="7"/>
  <c r="Q11" i="6" s="1"/>
  <c r="N12" i="7"/>
  <c r="AM26" i="7"/>
  <c r="AK26" i="7"/>
  <c r="AG22" i="7"/>
  <c r="AG6" i="6" s="1"/>
  <c r="AF22" i="7"/>
  <c r="AF23" i="7"/>
  <c r="AE22" i="7"/>
  <c r="AE6" i="6" s="1"/>
  <c r="AE23" i="7"/>
  <c r="AE7" i="6" s="1"/>
  <c r="BF21" i="7"/>
  <c r="BF24" i="7"/>
  <c r="BE21" i="7"/>
  <c r="BE22" i="7"/>
  <c r="BE24" i="7"/>
  <c r="AT27" i="7"/>
  <c r="AT11" i="6" s="1"/>
  <c r="AS21" i="7"/>
  <c r="AS5" i="6" s="1"/>
  <c r="AS25" i="6" s="1"/>
  <c r="AS22" i="7"/>
  <c r="AR21" i="7"/>
  <c r="AR22" i="7"/>
  <c r="AR27" i="7"/>
  <c r="AR11" i="6" s="1"/>
  <c r="AQ26" i="7"/>
  <c r="AQ10" i="6" s="1"/>
  <c r="O21" i="7"/>
  <c r="P21" i="7" s="1"/>
  <c r="O22" i="7"/>
  <c r="O6" i="6" s="1"/>
  <c r="O26" i="6" s="1"/>
  <c r="O23" i="7"/>
  <c r="O24" i="7"/>
  <c r="O25" i="7"/>
  <c r="P25" i="7" s="1"/>
  <c r="P9" i="6" s="1"/>
  <c r="O26" i="7"/>
  <c r="O10" i="6" s="1"/>
  <c r="O30" i="6" s="1"/>
  <c r="O27" i="7"/>
  <c r="N22" i="7"/>
  <c r="N23" i="7"/>
  <c r="N24" i="7"/>
  <c r="N25" i="7"/>
  <c r="N9" i="6" s="1"/>
  <c r="N29" i="6" s="1"/>
  <c r="N26" i="7"/>
  <c r="N10" i="6" s="1"/>
  <c r="N27" i="7"/>
  <c r="N11" i="6" s="1"/>
  <c r="N31" i="6" s="1"/>
  <c r="N21" i="7"/>
  <c r="N28" i="7" s="1"/>
  <c r="BO18" i="7"/>
  <c r="BP18" i="7" s="1"/>
  <c r="BB18" i="7"/>
  <c r="BC18" i="7" s="1"/>
  <c r="AO18" i="7"/>
  <c r="AP18" i="7" s="1"/>
  <c r="P22" i="7"/>
  <c r="P23" i="7"/>
  <c r="P24" i="7"/>
  <c r="P8" i="6" s="1"/>
  <c r="P27" i="7"/>
  <c r="E2" i="6"/>
  <c r="E40" i="6" s="1"/>
  <c r="E21" i="7"/>
  <c r="E5" i="6" s="1"/>
  <c r="E25" i="6" s="1"/>
  <c r="E22" i="7"/>
  <c r="E6" i="6"/>
  <c r="E26" i="6" s="1"/>
  <c r="E23" i="7"/>
  <c r="E7" i="6" s="1"/>
  <c r="E27" i="6" s="1"/>
  <c r="E24" i="7"/>
  <c r="E8" i="6" s="1"/>
  <c r="E28" i="6" s="1"/>
  <c r="E25" i="7"/>
  <c r="E9" i="6" s="1"/>
  <c r="E29" i="6" s="1"/>
  <c r="E26" i="7"/>
  <c r="E10" i="6" s="1"/>
  <c r="E30" i="6" s="1"/>
  <c r="E27" i="7"/>
  <c r="E11" i="6"/>
  <c r="E31" i="6" s="1"/>
  <c r="F2" i="6"/>
  <c r="F39" i="6" s="1"/>
  <c r="F21" i="7"/>
  <c r="F5" i="6" s="1"/>
  <c r="F25" i="6" s="1"/>
  <c r="F50" i="6" s="1"/>
  <c r="F22" i="7"/>
  <c r="F6" i="6"/>
  <c r="F26" i="6" s="1"/>
  <c r="F23" i="7"/>
  <c r="F7" i="6"/>
  <c r="F27" i="6" s="1"/>
  <c r="F52" i="6" s="1"/>
  <c r="F24" i="7"/>
  <c r="F8" i="6"/>
  <c r="F28" i="6" s="1"/>
  <c r="F25" i="7"/>
  <c r="F9" i="6"/>
  <c r="F29" i="6" s="1"/>
  <c r="F26" i="7"/>
  <c r="F10" i="6"/>
  <c r="F30" i="6" s="1"/>
  <c r="F27" i="7"/>
  <c r="F11" i="6" s="1"/>
  <c r="F31" i="6" s="1"/>
  <c r="G2" i="6"/>
  <c r="G21" i="7"/>
  <c r="G5" i="6" s="1"/>
  <c r="G25" i="6" s="1"/>
  <c r="G22" i="7"/>
  <c r="G6" i="6" s="1"/>
  <c r="G26" i="6" s="1"/>
  <c r="G23" i="7"/>
  <c r="G24" i="7"/>
  <c r="G8" i="6" s="1"/>
  <c r="G28" i="6" s="1"/>
  <c r="G25" i="7"/>
  <c r="G9" i="6" s="1"/>
  <c r="G29" i="6" s="1"/>
  <c r="G26" i="7"/>
  <c r="G10" i="6" s="1"/>
  <c r="G30" i="6" s="1"/>
  <c r="G27" i="7"/>
  <c r="G11" i="6" s="1"/>
  <c r="G31" i="6" s="1"/>
  <c r="H2" i="6"/>
  <c r="H50" i="6" s="1"/>
  <c r="H21" i="7"/>
  <c r="H5" i="6" s="1"/>
  <c r="H25" i="6" s="1"/>
  <c r="H39" i="6"/>
  <c r="H22" i="7"/>
  <c r="H6" i="6"/>
  <c r="H26" i="6" s="1"/>
  <c r="H23" i="7"/>
  <c r="H7" i="6" s="1"/>
  <c r="H27" i="6" s="1"/>
  <c r="H24" i="7"/>
  <c r="H8" i="6"/>
  <c r="H28" i="6"/>
  <c r="H25" i="7"/>
  <c r="H9" i="6" s="1"/>
  <c r="H29" i="6" s="1"/>
  <c r="H26" i="7"/>
  <c r="H10" i="6" s="1"/>
  <c r="H30" i="6" s="1"/>
  <c r="H27" i="7"/>
  <c r="H11" i="6" s="1"/>
  <c r="H31" i="6" s="1"/>
  <c r="I2" i="6"/>
  <c r="I44" i="6" s="1"/>
  <c r="I21" i="7"/>
  <c r="I5" i="6" s="1"/>
  <c r="I25" i="6" s="1"/>
  <c r="I22" i="7"/>
  <c r="I6" i="6"/>
  <c r="I26" i="6"/>
  <c r="I23" i="7"/>
  <c r="I7" i="6"/>
  <c r="I27" i="6" s="1"/>
  <c r="I24" i="7"/>
  <c r="I25" i="7"/>
  <c r="I9" i="6" s="1"/>
  <c r="I29" i="6" s="1"/>
  <c r="I26" i="7"/>
  <c r="I10" i="6" s="1"/>
  <c r="I30" i="6" s="1"/>
  <c r="I27" i="7"/>
  <c r="I11" i="6"/>
  <c r="I31" i="6"/>
  <c r="J2" i="6"/>
  <c r="J44" i="6" s="1"/>
  <c r="J21" i="7"/>
  <c r="J5" i="6"/>
  <c r="J25" i="6" s="1"/>
  <c r="J22" i="7"/>
  <c r="J6" i="6" s="1"/>
  <c r="J26" i="6" s="1"/>
  <c r="J51" i="6" s="1"/>
  <c r="J40" i="6"/>
  <c r="J23" i="7"/>
  <c r="J7" i="6" s="1"/>
  <c r="J24" i="7"/>
  <c r="J8" i="6" s="1"/>
  <c r="J28" i="6" s="1"/>
  <c r="J25" i="7"/>
  <c r="J9" i="6" s="1"/>
  <c r="J29" i="6" s="1"/>
  <c r="J26" i="7"/>
  <c r="J10" i="6" s="1"/>
  <c r="J30" i="6" s="1"/>
  <c r="J27" i="7"/>
  <c r="J11" i="6" s="1"/>
  <c r="J31" i="6" s="1"/>
  <c r="K2" i="6"/>
  <c r="K21" i="7"/>
  <c r="K5" i="6" s="1"/>
  <c r="K25" i="6" s="1"/>
  <c r="K22" i="7"/>
  <c r="K6" i="6" s="1"/>
  <c r="K26" i="6"/>
  <c r="K40" i="6" s="1"/>
  <c r="K23" i="7"/>
  <c r="K7" i="6" s="1"/>
  <c r="K24" i="7"/>
  <c r="K8" i="6" s="1"/>
  <c r="K28" i="6" s="1"/>
  <c r="K25" i="7"/>
  <c r="K9" i="6"/>
  <c r="K29" i="6" s="1"/>
  <c r="K26" i="7"/>
  <c r="K10" i="6"/>
  <c r="K30" i="6" s="1"/>
  <c r="K55" i="6" s="1"/>
  <c r="K44" i="6"/>
  <c r="K27" i="7"/>
  <c r="K11" i="6"/>
  <c r="K31" i="6" s="1"/>
  <c r="K45" i="6" s="1"/>
  <c r="K56" i="6"/>
  <c r="L2" i="6"/>
  <c r="L41" i="6" s="1"/>
  <c r="L21" i="7"/>
  <c r="L5" i="6" s="1"/>
  <c r="L25" i="6" s="1"/>
  <c r="L39" i="6" s="1"/>
  <c r="L22" i="7"/>
  <c r="L6" i="6"/>
  <c r="L23" i="7"/>
  <c r="L7" i="6"/>
  <c r="L27" i="6"/>
  <c r="L52" i="6" s="1"/>
  <c r="L24" i="7"/>
  <c r="L8" i="6"/>
  <c r="L28" i="6" s="1"/>
  <c r="L25" i="7"/>
  <c r="L9" i="6" s="1"/>
  <c r="L29" i="6"/>
  <c r="L54" i="6" s="1"/>
  <c r="L43" i="6"/>
  <c r="L26" i="7"/>
  <c r="L10" i="6" s="1"/>
  <c r="L30" i="6" s="1"/>
  <c r="L44" i="6" s="1"/>
  <c r="L27" i="7"/>
  <c r="L11" i="6"/>
  <c r="L31" i="6" s="1"/>
  <c r="M2" i="6"/>
  <c r="M21" i="7"/>
  <c r="M5" i="6"/>
  <c r="M25" i="6" s="1"/>
  <c r="M22" i="7"/>
  <c r="M23" i="7"/>
  <c r="M7" i="6"/>
  <c r="M27" i="6"/>
  <c r="M24" i="7"/>
  <c r="M8" i="6" s="1"/>
  <c r="M28" i="6" s="1"/>
  <c r="M25" i="7"/>
  <c r="M9" i="6" s="1"/>
  <c r="M29" i="6" s="1"/>
  <c r="M26" i="7"/>
  <c r="M10" i="6" s="1"/>
  <c r="M30" i="6" s="1"/>
  <c r="M27" i="7"/>
  <c r="M11" i="6" s="1"/>
  <c r="M31" i="6" s="1"/>
  <c r="N2" i="6"/>
  <c r="N6" i="6"/>
  <c r="N7" i="6"/>
  <c r="N27" i="6"/>
  <c r="N41" i="6" s="1"/>
  <c r="N8" i="6"/>
  <c r="N28" i="6" s="1"/>
  <c r="N42" i="6" s="1"/>
  <c r="N30" i="6"/>
  <c r="N44" i="6" s="1"/>
  <c r="O5" i="6"/>
  <c r="O25" i="6" s="1"/>
  <c r="P25" i="6" s="1"/>
  <c r="O2" i="6"/>
  <c r="O42" i="6" s="1"/>
  <c r="O7" i="6"/>
  <c r="O27" i="6" s="1"/>
  <c r="O8" i="6"/>
  <c r="O28" i="6" s="1"/>
  <c r="O53" i="6" s="1"/>
  <c r="O9" i="6"/>
  <c r="O29" i="6" s="1"/>
  <c r="O43" i="6" s="1"/>
  <c r="O11" i="6"/>
  <c r="O31" i="6" s="1"/>
  <c r="D2" i="6"/>
  <c r="D56" i="6" s="1"/>
  <c r="D21" i="7"/>
  <c r="D5" i="6"/>
  <c r="D25" i="6"/>
  <c r="D22" i="7"/>
  <c r="D6" i="6"/>
  <c r="D26" i="6" s="1"/>
  <c r="D51" i="6" s="1"/>
  <c r="D40" i="6"/>
  <c r="D23" i="7"/>
  <c r="D28" i="7" s="1"/>
  <c r="D7" i="6"/>
  <c r="D27" i="6" s="1"/>
  <c r="D24" i="7"/>
  <c r="D8" i="6" s="1"/>
  <c r="D25" i="7"/>
  <c r="D9" i="6" s="1"/>
  <c r="D29" i="6" s="1"/>
  <c r="D26" i="7"/>
  <c r="D10" i="6"/>
  <c r="D30" i="6" s="1"/>
  <c r="D27" i="7"/>
  <c r="D11" i="6" s="1"/>
  <c r="D31" i="6" s="1"/>
  <c r="D45" i="6"/>
  <c r="Q2" i="6"/>
  <c r="Q6" i="6"/>
  <c r="Q26" i="6"/>
  <c r="Q51" i="6" s="1"/>
  <c r="Q10" i="6"/>
  <c r="Q30" i="6" s="1"/>
  <c r="Q44" i="6" s="1"/>
  <c r="Q31" i="6"/>
  <c r="Q56" i="6" s="1"/>
  <c r="R5" i="6"/>
  <c r="R25" i="6" s="1"/>
  <c r="R2" i="6"/>
  <c r="S2" i="6"/>
  <c r="S6" i="6"/>
  <c r="S26" i="6" s="1"/>
  <c r="T2" i="6"/>
  <c r="U2" i="6"/>
  <c r="V2" i="6"/>
  <c r="W2" i="6"/>
  <c r="X15" i="6"/>
  <c r="X22" i="6" s="1"/>
  <c r="X2" i="6"/>
  <c r="X45" i="6" s="1"/>
  <c r="X16" i="6"/>
  <c r="X17" i="6"/>
  <c r="X18" i="6"/>
  <c r="X44" i="6"/>
  <c r="X56" i="6"/>
  <c r="Y15" i="6"/>
  <c r="Y2" i="6"/>
  <c r="Y16" i="6"/>
  <c r="Y17" i="6"/>
  <c r="Y18" i="6"/>
  <c r="Y44" i="6"/>
  <c r="Y45" i="6"/>
  <c r="Y55" i="6"/>
  <c r="Y56" i="6"/>
  <c r="Z15" i="6"/>
  <c r="Z22" i="6" s="1"/>
  <c r="Z2" i="6"/>
  <c r="Z44" i="6" s="1"/>
  <c r="Z16" i="6"/>
  <c r="Z17" i="6"/>
  <c r="Z18" i="6"/>
  <c r="AA15" i="6"/>
  <c r="AA2" i="6"/>
  <c r="AA55" i="6" s="1"/>
  <c r="AA16" i="6"/>
  <c r="AA22" i="6" s="1"/>
  <c r="AA17" i="6"/>
  <c r="AA18" i="6"/>
  <c r="AA38" i="6" s="1"/>
  <c r="AA44" i="6"/>
  <c r="AA45" i="6"/>
  <c r="AA56" i="6"/>
  <c r="AB15" i="6"/>
  <c r="AC15" i="6" s="1"/>
  <c r="AB2" i="6"/>
  <c r="AB16" i="6"/>
  <c r="AB17" i="6"/>
  <c r="AB18" i="6"/>
  <c r="AB44" i="6"/>
  <c r="AB45" i="6"/>
  <c r="AB55" i="6"/>
  <c r="AB56" i="6"/>
  <c r="AD15" i="6"/>
  <c r="AD2" i="6"/>
  <c r="AD45" i="6" s="1"/>
  <c r="AD16" i="6"/>
  <c r="AD17" i="6"/>
  <c r="AD18" i="6"/>
  <c r="AD44" i="6"/>
  <c r="AE15" i="6"/>
  <c r="AE2" i="6"/>
  <c r="AE45" i="6" s="1"/>
  <c r="AE16" i="6"/>
  <c r="AE17" i="6"/>
  <c r="AE18" i="6"/>
  <c r="AE9" i="6"/>
  <c r="AE19" i="6"/>
  <c r="AE20" i="6"/>
  <c r="AE22" i="6" s="1"/>
  <c r="AE56" i="6"/>
  <c r="AF15" i="6"/>
  <c r="AF22" i="6" s="1"/>
  <c r="AF2" i="6"/>
  <c r="AF6" i="6"/>
  <c r="AF26" i="6" s="1"/>
  <c r="AF16" i="6"/>
  <c r="AF7" i="6"/>
  <c r="AF27" i="6" s="1"/>
  <c r="AF17" i="6"/>
  <c r="AF18" i="6"/>
  <c r="AF19" i="6"/>
  <c r="AF20" i="6"/>
  <c r="AF45" i="6"/>
  <c r="AF56" i="6"/>
  <c r="AG16" i="6"/>
  <c r="AG22" i="6" s="1"/>
  <c r="AG2" i="6"/>
  <c r="AG17" i="6"/>
  <c r="AG18" i="6"/>
  <c r="AG19" i="6"/>
  <c r="AG20" i="6"/>
  <c r="AG45" i="6"/>
  <c r="AG15" i="6"/>
  <c r="AG56" i="6"/>
  <c r="AH15" i="6"/>
  <c r="AH2" i="6"/>
  <c r="AH45" i="6" s="1"/>
  <c r="AH6" i="6"/>
  <c r="AH16" i="6"/>
  <c r="AH22" i="6" s="1"/>
  <c r="AH17" i="6"/>
  <c r="AH18" i="6"/>
  <c r="AH19" i="6"/>
  <c r="AH20" i="6"/>
  <c r="AI15" i="6"/>
  <c r="AI2" i="6"/>
  <c r="AI45" i="6" s="1"/>
  <c r="AI6" i="6"/>
  <c r="AI16" i="6"/>
  <c r="AI22" i="6" s="1"/>
  <c r="AI17" i="6"/>
  <c r="AI18" i="6"/>
  <c r="AI19" i="6"/>
  <c r="AI20" i="6"/>
  <c r="AI56" i="6"/>
  <c r="AJ15" i="6"/>
  <c r="AJ22" i="6" s="1"/>
  <c r="AJ2" i="6"/>
  <c r="AJ16" i="6"/>
  <c r="AJ17" i="6"/>
  <c r="AJ18" i="6"/>
  <c r="AJ19" i="6"/>
  <c r="AJ20" i="6"/>
  <c r="AJ45" i="6"/>
  <c r="AJ56" i="6"/>
  <c r="AK15" i="6"/>
  <c r="AK22" i="6" s="1"/>
  <c r="AK2" i="6"/>
  <c r="AK45" i="6" s="1"/>
  <c r="AK16" i="6"/>
  <c r="AK17" i="6"/>
  <c r="AK18" i="6"/>
  <c r="AK19" i="6"/>
  <c r="AK10" i="6"/>
  <c r="AK20" i="6"/>
  <c r="AL15" i="6"/>
  <c r="AL2" i="6"/>
  <c r="AL45" i="6" s="1"/>
  <c r="AL16" i="6"/>
  <c r="AL22" i="6" s="1"/>
  <c r="AL17" i="6"/>
  <c r="AL18" i="6"/>
  <c r="AL19" i="6"/>
  <c r="AL20" i="6"/>
  <c r="AL56" i="6"/>
  <c r="AM15" i="6"/>
  <c r="AM22" i="6" s="1"/>
  <c r="AM2" i="6"/>
  <c r="AM16" i="6"/>
  <c r="AM17" i="6"/>
  <c r="AM18" i="6"/>
  <c r="AM19" i="6"/>
  <c r="AM10" i="6"/>
  <c r="AM20" i="6"/>
  <c r="AM30" i="6"/>
  <c r="AM55" i="6" s="1"/>
  <c r="AM45" i="6"/>
  <c r="AM56" i="6"/>
  <c r="AN15" i="6"/>
  <c r="AN2" i="6"/>
  <c r="AN56" i="6" s="1"/>
  <c r="AN16" i="6"/>
  <c r="AN22" i="6" s="1"/>
  <c r="AN17" i="6"/>
  <c r="AN18" i="6"/>
  <c r="AN19" i="6"/>
  <c r="AN20" i="6"/>
  <c r="AO15" i="6"/>
  <c r="AP15" i="6" s="1"/>
  <c r="AO2" i="6"/>
  <c r="AO56" i="6" s="1"/>
  <c r="AO16" i="6"/>
  <c r="AP16" i="6" s="1"/>
  <c r="AO17" i="6"/>
  <c r="AP17" i="6" s="1"/>
  <c r="AO18" i="6"/>
  <c r="AO19" i="6"/>
  <c r="AO20" i="6"/>
  <c r="AP20" i="6" s="1"/>
  <c r="AO45" i="6"/>
  <c r="AQ15" i="6"/>
  <c r="AQ2" i="6"/>
  <c r="AQ16" i="6"/>
  <c r="AQ17" i="6"/>
  <c r="AQ18" i="6"/>
  <c r="AQ19" i="6"/>
  <c r="AQ20" i="6"/>
  <c r="AQ45" i="6"/>
  <c r="AQ56" i="6"/>
  <c r="AR5" i="6"/>
  <c r="AR15" i="6"/>
  <c r="AR2" i="6"/>
  <c r="AR45" i="6" s="1"/>
  <c r="AR6" i="6"/>
  <c r="AR26" i="6" s="1"/>
  <c r="AR40" i="6" s="1"/>
  <c r="AR16" i="6"/>
  <c r="AR17" i="6"/>
  <c r="AR18" i="6"/>
  <c r="AR19" i="6"/>
  <c r="AR20" i="6"/>
  <c r="AR56" i="6"/>
  <c r="AS15" i="6"/>
  <c r="AS22" i="6" s="1"/>
  <c r="AS2" i="6"/>
  <c r="AS45" i="6" s="1"/>
  <c r="AS6" i="6"/>
  <c r="AS26" i="6" s="1"/>
  <c r="AS40" i="6" s="1"/>
  <c r="AS16" i="6"/>
  <c r="AS18" i="6"/>
  <c r="AS19" i="6"/>
  <c r="AS20" i="6"/>
  <c r="AT15" i="6"/>
  <c r="AT2" i="6"/>
  <c r="AT56" i="6" s="1"/>
  <c r="AT16" i="6"/>
  <c r="AT41" i="6"/>
  <c r="AT18" i="6"/>
  <c r="AT19" i="6"/>
  <c r="AT20" i="6"/>
  <c r="AT45" i="6"/>
  <c r="AT52" i="6"/>
  <c r="AU15" i="6"/>
  <c r="AU2" i="6"/>
  <c r="AU41" i="6" s="1"/>
  <c r="AU16" i="6"/>
  <c r="AU18" i="6"/>
  <c r="AU19" i="6"/>
  <c r="AU20" i="6"/>
  <c r="AU45" i="6"/>
  <c r="AU52" i="6"/>
  <c r="AU56" i="6"/>
  <c r="AV15" i="6"/>
  <c r="AV2" i="6"/>
  <c r="AV41" i="6" s="1"/>
  <c r="AV16" i="6"/>
  <c r="AV22" i="6" s="1"/>
  <c r="AV18" i="6"/>
  <c r="AV19" i="6"/>
  <c r="AV20" i="6"/>
  <c r="AW15" i="6"/>
  <c r="AW2" i="6"/>
  <c r="AW45" i="6" s="1"/>
  <c r="AW16" i="6"/>
  <c r="AW22" i="6" s="1"/>
  <c r="AW41" i="6"/>
  <c r="AW18" i="6"/>
  <c r="AW19" i="6"/>
  <c r="AW44" i="6"/>
  <c r="AX2" i="6"/>
  <c r="AX55" i="6" s="1"/>
  <c r="AX41" i="6"/>
  <c r="AX18" i="6"/>
  <c r="AX19" i="6"/>
  <c r="AX44" i="6"/>
  <c r="AX45" i="6"/>
  <c r="AX52" i="6"/>
  <c r="AX56" i="6"/>
  <c r="AY2" i="6"/>
  <c r="AY41" i="6" s="1"/>
  <c r="AY18" i="6"/>
  <c r="AY19" i="6"/>
  <c r="AZ2" i="6"/>
  <c r="AZ52" i="6" s="1"/>
  <c r="AZ41" i="6"/>
  <c r="AZ18" i="6"/>
  <c r="AZ19" i="6"/>
  <c r="AZ45" i="6"/>
  <c r="BA2" i="6"/>
  <c r="BA41" i="6" s="1"/>
  <c r="BA18" i="6"/>
  <c r="BA19" i="6"/>
  <c r="BA44" i="6"/>
  <c r="BA45" i="6"/>
  <c r="BA52" i="6"/>
  <c r="BA55" i="6"/>
  <c r="BB2" i="6"/>
  <c r="BB44" i="6" s="1"/>
  <c r="BB41" i="6"/>
  <c r="BB18" i="6"/>
  <c r="BB19" i="6"/>
  <c r="BD2" i="6"/>
  <c r="BD55" i="6" s="1"/>
  <c r="BD41" i="6"/>
  <c r="BD18" i="6"/>
  <c r="BD19" i="6"/>
  <c r="BD52" i="6"/>
  <c r="BE2" i="6"/>
  <c r="BE41" i="6"/>
  <c r="BE18" i="6"/>
  <c r="BE19" i="6"/>
  <c r="BE22" i="6" s="1"/>
  <c r="BE44" i="6"/>
  <c r="BE45" i="6"/>
  <c r="BE52" i="6"/>
  <c r="BE55" i="6"/>
  <c r="BE56" i="6"/>
  <c r="BF2" i="6"/>
  <c r="BF41" i="6"/>
  <c r="BF18" i="6"/>
  <c r="BF19" i="6"/>
  <c r="BF44" i="6"/>
  <c r="BF45" i="6"/>
  <c r="BF52" i="6"/>
  <c r="BF55" i="6"/>
  <c r="BF56" i="6"/>
  <c r="BG2" i="6"/>
  <c r="BG56" i="6" s="1"/>
  <c r="BG41" i="6"/>
  <c r="BG18" i="6"/>
  <c r="BG19" i="6"/>
  <c r="BG44" i="6"/>
  <c r="BG52" i="6"/>
  <c r="BG55" i="6"/>
  <c r="BH2" i="6"/>
  <c r="BH41" i="6" s="1"/>
  <c r="BH18" i="6"/>
  <c r="BH19" i="6"/>
  <c r="BH44" i="6"/>
  <c r="BH45" i="6"/>
  <c r="BH52" i="6"/>
  <c r="BH55" i="6"/>
  <c r="BH56" i="6"/>
  <c r="BI2" i="6"/>
  <c r="BI44" i="6" s="1"/>
  <c r="BI18" i="6"/>
  <c r="BI19" i="6"/>
  <c r="BJ2" i="6"/>
  <c r="BJ52" i="6" s="1"/>
  <c r="BJ41" i="6"/>
  <c r="BJ18" i="6"/>
  <c r="BJ19" i="6"/>
  <c r="BJ44" i="6"/>
  <c r="BJ45" i="6"/>
  <c r="BJ55" i="6"/>
  <c r="BJ56" i="6"/>
  <c r="BK2" i="6"/>
  <c r="BK39" i="6"/>
  <c r="BK41" i="6"/>
  <c r="BK18" i="6"/>
  <c r="BK19" i="6"/>
  <c r="BK44" i="6"/>
  <c r="BK45" i="6"/>
  <c r="BK50" i="6"/>
  <c r="BK52" i="6"/>
  <c r="BK55" i="6"/>
  <c r="BK56" i="6"/>
  <c r="BL2" i="6"/>
  <c r="BL39" i="6"/>
  <c r="BL41" i="6"/>
  <c r="BL18" i="6"/>
  <c r="BL19" i="6"/>
  <c r="BL44" i="6"/>
  <c r="BL45" i="6"/>
  <c r="BL50" i="6"/>
  <c r="BL52" i="6"/>
  <c r="BL55" i="6"/>
  <c r="BL56" i="6"/>
  <c r="BM2" i="6"/>
  <c r="BM45" i="6" s="1"/>
  <c r="BM39" i="6"/>
  <c r="BM41" i="6"/>
  <c r="BM18" i="6"/>
  <c r="BM19" i="6"/>
  <c r="BM44" i="6"/>
  <c r="BN2" i="6"/>
  <c r="BN55" i="6" s="1"/>
  <c r="BN39" i="6"/>
  <c r="BN41" i="6"/>
  <c r="BN18" i="6"/>
  <c r="BN19" i="6"/>
  <c r="BN44" i="6"/>
  <c r="BN50" i="6"/>
  <c r="BN52" i="6"/>
  <c r="BO2" i="6"/>
  <c r="BO39" i="6" s="1"/>
  <c r="BO18" i="6"/>
  <c r="BO19" i="6"/>
  <c r="BO44" i="6"/>
  <c r="BO45" i="6"/>
  <c r="BO50" i="6"/>
  <c r="BO52" i="6"/>
  <c r="BO56" i="6"/>
  <c r="P5" i="6"/>
  <c r="P6" i="6"/>
  <c r="P7" i="6"/>
  <c r="P11" i="6"/>
  <c r="BN18" i="7"/>
  <c r="BM18" i="7"/>
  <c r="BL18" i="7"/>
  <c r="BK18" i="7"/>
  <c r="BJ18" i="7"/>
  <c r="BI18" i="7"/>
  <c r="BH18" i="7"/>
  <c r="BG18" i="7"/>
  <c r="BF18" i="7"/>
  <c r="BE18" i="7"/>
  <c r="BD18" i="7"/>
  <c r="BA18" i="7"/>
  <c r="AZ18" i="7"/>
  <c r="AY18" i="7"/>
  <c r="AX18" i="7"/>
  <c r="AW18" i="7"/>
  <c r="AV18" i="7"/>
  <c r="AU18" i="7"/>
  <c r="AT18" i="7"/>
  <c r="AS18" i="7"/>
  <c r="AR18" i="7"/>
  <c r="AQ18" i="7"/>
  <c r="AN18" i="7"/>
  <c r="AM18" i="7"/>
  <c r="AL18" i="7"/>
  <c r="AK18" i="7"/>
  <c r="AJ18" i="7"/>
  <c r="AI18" i="7"/>
  <c r="AH18" i="7"/>
  <c r="AG18" i="7"/>
  <c r="AF18" i="7"/>
  <c r="AE18" i="7"/>
  <c r="AD18" i="7"/>
  <c r="AB18" i="7"/>
  <c r="AC18" i="7" s="1"/>
  <c r="AA18" i="7"/>
  <c r="Z18" i="7"/>
  <c r="Y18" i="7"/>
  <c r="X18" i="7"/>
  <c r="W18" i="7"/>
  <c r="V18" i="7"/>
  <c r="U18" i="7"/>
  <c r="T18" i="7"/>
  <c r="S18" i="7"/>
  <c r="R18" i="7"/>
  <c r="Q18" i="7"/>
  <c r="O18" i="7"/>
  <c r="P18" i="7" s="1"/>
  <c r="N18" i="7"/>
  <c r="M18" i="7"/>
  <c r="L18" i="7"/>
  <c r="K18" i="7"/>
  <c r="J18" i="7"/>
  <c r="I18" i="7"/>
  <c r="H18" i="7"/>
  <c r="G18" i="7"/>
  <c r="F18" i="7"/>
  <c r="E18" i="7"/>
  <c r="D18" i="7"/>
  <c r="BO12" i="7"/>
  <c r="BP12" i="7" s="1"/>
  <c r="M12" i="7"/>
  <c r="L12" i="7"/>
  <c r="K12" i="7"/>
  <c r="J12" i="7"/>
  <c r="I12" i="7"/>
  <c r="H12" i="7"/>
  <c r="G12" i="7"/>
  <c r="F12" i="7"/>
  <c r="E12" i="7"/>
  <c r="D12" i="7"/>
  <c r="BP10" i="7"/>
  <c r="AC10" i="7"/>
  <c r="BP9" i="7"/>
  <c r="AC9" i="7"/>
  <c r="BP8" i="7"/>
  <c r="BP7" i="7"/>
  <c r="P7" i="7"/>
  <c r="BP6" i="7"/>
  <c r="AC6" i="7"/>
  <c r="P6" i="7"/>
  <c r="BP5" i="7"/>
  <c r="P5" i="7"/>
  <c r="BO2" i="7"/>
  <c r="BP2" i="7"/>
  <c r="BN2" i="7"/>
  <c r="BM2" i="7"/>
  <c r="BL2" i="7"/>
  <c r="BK2" i="7"/>
  <c r="BJ2" i="7"/>
  <c r="BI2" i="7"/>
  <c r="BH2" i="7"/>
  <c r="BG2" i="7"/>
  <c r="BF2" i="7"/>
  <c r="BE2" i="7"/>
  <c r="BD2" i="7"/>
  <c r="BB2" i="7"/>
  <c r="BC2" i="7" s="1"/>
  <c r="BA2" i="7"/>
  <c r="AZ2" i="7"/>
  <c r="AY2" i="7"/>
  <c r="AX2" i="7"/>
  <c r="AW2" i="7"/>
  <c r="AV2" i="7"/>
  <c r="AU2" i="7"/>
  <c r="AT2" i="7"/>
  <c r="AS2" i="7"/>
  <c r="AR2" i="7"/>
  <c r="AQ2" i="7"/>
  <c r="AO2" i="7"/>
  <c r="AP2" i="7" s="1"/>
  <c r="AN2" i="7"/>
  <c r="AM2" i="7"/>
  <c r="AL2" i="7"/>
  <c r="AK2" i="7"/>
  <c r="AJ2" i="7"/>
  <c r="AI2" i="7"/>
  <c r="AH2" i="7"/>
  <c r="AG2" i="7"/>
  <c r="AF2" i="7"/>
  <c r="AE2" i="7"/>
  <c r="AD2" i="7"/>
  <c r="AB2" i="7"/>
  <c r="AC2" i="7" s="1"/>
  <c r="AA2" i="7"/>
  <c r="Z2" i="7"/>
  <c r="Y2" i="7"/>
  <c r="X2" i="7"/>
  <c r="W2" i="7"/>
  <c r="V2" i="7"/>
  <c r="U2" i="7"/>
  <c r="T2" i="7"/>
  <c r="S2" i="7"/>
  <c r="R2" i="7"/>
  <c r="Q2" i="7"/>
  <c r="O2" i="7"/>
  <c r="P2" i="7" s="1"/>
  <c r="N2" i="7"/>
  <c r="M2" i="7"/>
  <c r="L2" i="7"/>
  <c r="K2" i="7"/>
  <c r="J2" i="7"/>
  <c r="I2" i="7"/>
  <c r="H2" i="7"/>
  <c r="G2" i="7"/>
  <c r="F2" i="7"/>
  <c r="E2" i="7"/>
  <c r="D2" i="7"/>
  <c r="Q41" i="4"/>
  <c r="F41" i="4"/>
  <c r="G41" i="4"/>
  <c r="H41" i="4"/>
  <c r="I41" i="4"/>
  <c r="J41" i="4"/>
  <c r="K41" i="4"/>
  <c r="L41" i="4"/>
  <c r="M41" i="4"/>
  <c r="N41" i="4"/>
  <c r="O41" i="4"/>
  <c r="P41" i="4"/>
  <c r="E41" i="4"/>
  <c r="AD20" i="6"/>
  <c r="AB20" i="6"/>
  <c r="AC20" i="6" s="1"/>
  <c r="Q40" i="4"/>
  <c r="BD15" i="6"/>
  <c r="BD16" i="6"/>
  <c r="BD22" i="6" s="1"/>
  <c r="BD17" i="6"/>
  <c r="BE15" i="6"/>
  <c r="BE16" i="6"/>
  <c r="BE17" i="6"/>
  <c r="BF15" i="6"/>
  <c r="BF22" i="6" s="1"/>
  <c r="BF16" i="6"/>
  <c r="BF17" i="6"/>
  <c r="BG15" i="6"/>
  <c r="BG16" i="6"/>
  <c r="BG17" i="6"/>
  <c r="BH15" i="6"/>
  <c r="BH22" i="6" s="1"/>
  <c r="BH16" i="6"/>
  <c r="BH17" i="6"/>
  <c r="BI15" i="6"/>
  <c r="BI22" i="6" s="1"/>
  <c r="BI16" i="6"/>
  <c r="BI17" i="6"/>
  <c r="BJ16" i="6"/>
  <c r="BJ17" i="6"/>
  <c r="BK15" i="6"/>
  <c r="BK16" i="6"/>
  <c r="BK17" i="6"/>
  <c r="BL15" i="6"/>
  <c r="BL16" i="6"/>
  <c r="BL17" i="6"/>
  <c r="BM15" i="6"/>
  <c r="BM22" i="6" s="1"/>
  <c r="BM16" i="6"/>
  <c r="BM17" i="6"/>
  <c r="BN15" i="6"/>
  <c r="BN22" i="6" s="1"/>
  <c r="BN16" i="6"/>
  <c r="BN17" i="6"/>
  <c r="BO15" i="6"/>
  <c r="BO22" i="6" s="1"/>
  <c r="BO16" i="6"/>
  <c r="BP16" i="6" s="1"/>
  <c r="BO17" i="6"/>
  <c r="BD20" i="6"/>
  <c r="BD21" i="6"/>
  <c r="BE20" i="6"/>
  <c r="BE21" i="6"/>
  <c r="BF20" i="6"/>
  <c r="BF21" i="6"/>
  <c r="BG20" i="6"/>
  <c r="BG21" i="6"/>
  <c r="BH20" i="6"/>
  <c r="BH21" i="6"/>
  <c r="BI20" i="6"/>
  <c r="BI21" i="6"/>
  <c r="BJ20" i="6"/>
  <c r="BJ21" i="6"/>
  <c r="BK20" i="6"/>
  <c r="BK21" i="6"/>
  <c r="BL20" i="6"/>
  <c r="BL21" i="6"/>
  <c r="BM20" i="6"/>
  <c r="BM21" i="6"/>
  <c r="BN20" i="6"/>
  <c r="BN21" i="6"/>
  <c r="BO20" i="6"/>
  <c r="BP20" i="6" s="1"/>
  <c r="BO21" i="6"/>
  <c r="BP21" i="6" s="1"/>
  <c r="BP31" i="6"/>
  <c r="BP30" i="6"/>
  <c r="BP27" i="6"/>
  <c r="BP25" i="6"/>
  <c r="BP19" i="6"/>
  <c r="BP18" i="6"/>
  <c r="BP17" i="6"/>
  <c r="BP15" i="6"/>
  <c r="BP2" i="6"/>
  <c r="AS17" i="6"/>
  <c r="AT17" i="6"/>
  <c r="AU17" i="6"/>
  <c r="AV17" i="6"/>
  <c r="AW17" i="6"/>
  <c r="AX15" i="6"/>
  <c r="AX16" i="6"/>
  <c r="AX17" i="6"/>
  <c r="AX22" i="6" s="1"/>
  <c r="AY15" i="6"/>
  <c r="AY22" i="6" s="1"/>
  <c r="AY16" i="6"/>
  <c r="AY17" i="6"/>
  <c r="AZ15" i="6"/>
  <c r="AZ16" i="6"/>
  <c r="AZ22" i="6" s="1"/>
  <c r="AZ17" i="6"/>
  <c r="BA15" i="6"/>
  <c r="BA16" i="6"/>
  <c r="BA17" i="6"/>
  <c r="BA22" i="6" s="1"/>
  <c r="BB15" i="6"/>
  <c r="BB16" i="6"/>
  <c r="BB17" i="6"/>
  <c r="BC17" i="6" s="1"/>
  <c r="AQ21" i="6"/>
  <c r="AR21" i="6"/>
  <c r="AS21" i="6"/>
  <c r="AT21" i="6"/>
  <c r="AU21" i="6"/>
  <c r="AU22" i="6" s="1"/>
  <c r="AV21" i="6"/>
  <c r="AW20" i="6"/>
  <c r="AW21" i="6"/>
  <c r="AX20" i="6"/>
  <c r="AX21" i="6"/>
  <c r="AY20" i="6"/>
  <c r="AY21" i="6"/>
  <c r="AZ20" i="6"/>
  <c r="AZ21" i="6"/>
  <c r="BA20" i="6"/>
  <c r="BA21" i="6"/>
  <c r="BB20" i="6"/>
  <c r="BC20" i="6" s="1"/>
  <c r="BB21" i="6"/>
  <c r="BC21" i="6" s="1"/>
  <c r="BC31" i="6"/>
  <c r="BC30" i="6"/>
  <c r="BC27" i="6"/>
  <c r="BB22" i="6"/>
  <c r="BC22" i="6" s="1"/>
  <c r="BC19" i="6"/>
  <c r="BC18" i="6"/>
  <c r="BC16" i="6"/>
  <c r="BC15" i="6"/>
  <c r="BC2" i="6"/>
  <c r="AD21" i="6"/>
  <c r="AE21" i="6"/>
  <c r="AF21" i="6"/>
  <c r="AG21" i="6"/>
  <c r="AH21" i="6"/>
  <c r="AI21" i="6"/>
  <c r="AJ21" i="6"/>
  <c r="AK21" i="6"/>
  <c r="AL21" i="6"/>
  <c r="AM21" i="6"/>
  <c r="AN21" i="6"/>
  <c r="AO21" i="6"/>
  <c r="AP31" i="6"/>
  <c r="AP21" i="6"/>
  <c r="AP19" i="6"/>
  <c r="AP18" i="6"/>
  <c r="X20" i="6"/>
  <c r="X21" i="6"/>
  <c r="Y20" i="6"/>
  <c r="Y21" i="6"/>
  <c r="Z20" i="6"/>
  <c r="Z21" i="6"/>
  <c r="AA20" i="6"/>
  <c r="AA21" i="6"/>
  <c r="AB21" i="6"/>
  <c r="AC21" i="6" s="1"/>
  <c r="AC31" i="6"/>
  <c r="AC30" i="6"/>
  <c r="AC19" i="6"/>
  <c r="AC18" i="6"/>
  <c r="AC17" i="6"/>
  <c r="AC16" i="6"/>
  <c r="AC2" i="6"/>
  <c r="P2" i="6"/>
  <c r="P31" i="6"/>
  <c r="P28" i="6"/>
  <c r="O22" i="6"/>
  <c r="P22" i="6"/>
  <c r="P21" i="6"/>
  <c r="P20" i="6"/>
  <c r="P19" i="6"/>
  <c r="P18" i="6"/>
  <c r="P17" i="6"/>
  <c r="P16" i="6"/>
  <c r="P15" i="6"/>
  <c r="F35" i="4"/>
  <c r="G35" i="4"/>
  <c r="H35" i="4"/>
  <c r="I35" i="4"/>
  <c r="J35" i="4"/>
  <c r="K35" i="4"/>
  <c r="L35" i="4"/>
  <c r="M35" i="4"/>
  <c r="N35" i="4"/>
  <c r="O35" i="4"/>
  <c r="P35" i="4"/>
  <c r="Q35" i="4"/>
  <c r="F36" i="4"/>
  <c r="G36" i="4"/>
  <c r="H36" i="4"/>
  <c r="I36" i="4"/>
  <c r="J36" i="4"/>
  <c r="K36" i="4"/>
  <c r="L36" i="4"/>
  <c r="M36" i="4"/>
  <c r="N36" i="4"/>
  <c r="O36" i="4"/>
  <c r="P36" i="4"/>
  <c r="Q36" i="4"/>
  <c r="F37" i="4"/>
  <c r="G37" i="4"/>
  <c r="H37" i="4"/>
  <c r="I37" i="4"/>
  <c r="J37" i="4"/>
  <c r="K37" i="4"/>
  <c r="L37" i="4"/>
  <c r="M37" i="4"/>
  <c r="N37" i="4"/>
  <c r="O37" i="4"/>
  <c r="P37" i="4"/>
  <c r="Q37" i="4"/>
  <c r="F38" i="4"/>
  <c r="G38" i="4"/>
  <c r="H38" i="4"/>
  <c r="I38" i="4"/>
  <c r="J38" i="4"/>
  <c r="K38" i="4"/>
  <c r="L38" i="4"/>
  <c r="M38" i="4"/>
  <c r="N38" i="4"/>
  <c r="O38" i="4"/>
  <c r="P38" i="4"/>
  <c r="Q38" i="4"/>
  <c r="F39" i="4"/>
  <c r="G39" i="4"/>
  <c r="H39" i="4"/>
  <c r="I39" i="4"/>
  <c r="J39" i="4"/>
  <c r="K39" i="4"/>
  <c r="L39" i="4"/>
  <c r="M39" i="4"/>
  <c r="N39" i="4"/>
  <c r="O39" i="4"/>
  <c r="P39" i="4"/>
  <c r="Q39" i="4"/>
  <c r="E39" i="4"/>
  <c r="E38" i="4"/>
  <c r="E37" i="4"/>
  <c r="E36" i="4"/>
  <c r="E35" i="4"/>
  <c r="Q31" i="4"/>
  <c r="P31" i="4"/>
  <c r="O31" i="4"/>
  <c r="N31" i="4"/>
  <c r="M31" i="4"/>
  <c r="L31" i="4"/>
  <c r="K31" i="4"/>
  <c r="J31" i="4"/>
  <c r="I31" i="4"/>
  <c r="H31" i="4"/>
  <c r="G31" i="4"/>
  <c r="F31" i="4"/>
  <c r="E31" i="4"/>
  <c r="Q25" i="4"/>
  <c r="P25" i="4"/>
  <c r="O25" i="4"/>
  <c r="N25" i="4"/>
  <c r="M25" i="4"/>
  <c r="L25" i="4"/>
  <c r="K25" i="4"/>
  <c r="J25" i="4"/>
  <c r="I25" i="4"/>
  <c r="H25" i="4"/>
  <c r="G25" i="4"/>
  <c r="F25" i="4"/>
  <c r="E25" i="4"/>
  <c r="Q15" i="4"/>
  <c r="Q16" i="4"/>
  <c r="Q17" i="4"/>
  <c r="Q18" i="4"/>
  <c r="Q19" i="4"/>
  <c r="P19" i="4"/>
  <c r="O19" i="4"/>
  <c r="N19" i="4"/>
  <c r="M19" i="4"/>
  <c r="L19" i="4"/>
  <c r="K19" i="4"/>
  <c r="J19" i="4"/>
  <c r="I19" i="4"/>
  <c r="H19" i="4"/>
  <c r="G19" i="4"/>
  <c r="F19" i="4"/>
  <c r="E19" i="4"/>
  <c r="Q9" i="4"/>
  <c r="Q10" i="4"/>
  <c r="Q11" i="4"/>
  <c r="Q12" i="4"/>
  <c r="Q13" i="4"/>
  <c r="P13" i="4"/>
  <c r="O13" i="4"/>
  <c r="N13" i="4"/>
  <c r="M13" i="4"/>
  <c r="L13" i="4"/>
  <c r="K13" i="4"/>
  <c r="J13" i="4"/>
  <c r="I13" i="4"/>
  <c r="H13" i="4"/>
  <c r="G13" i="4"/>
  <c r="F13" i="4"/>
  <c r="E13" i="4"/>
  <c r="F7" i="4"/>
  <c r="G7" i="4"/>
  <c r="H7" i="4"/>
  <c r="I7" i="4"/>
  <c r="J7" i="4"/>
  <c r="K7" i="4"/>
  <c r="L7" i="4"/>
  <c r="M7" i="4"/>
  <c r="N7" i="4"/>
  <c r="O7" i="4"/>
  <c r="P7" i="4"/>
  <c r="Q3" i="4"/>
  <c r="Q4" i="4"/>
  <c r="Q5" i="4"/>
  <c r="Q6" i="4"/>
  <c r="Q7" i="4"/>
  <c r="E7" i="4"/>
  <c r="D26" i="3"/>
  <c r="E26" i="3"/>
  <c r="F26" i="3"/>
  <c r="C26" i="3"/>
  <c r="D21" i="3"/>
  <c r="E21" i="3"/>
  <c r="F21" i="3"/>
  <c r="C21" i="3"/>
  <c r="D16" i="3"/>
  <c r="E16" i="3"/>
  <c r="F16" i="3"/>
  <c r="C16" i="3"/>
  <c r="F11" i="3"/>
  <c r="E11" i="3"/>
  <c r="D11" i="3"/>
  <c r="C11" i="3"/>
  <c r="BN10" i="2"/>
  <c r="B5" i="3"/>
  <c r="B7" i="3" s="1"/>
  <c r="BL22" i="6"/>
  <c r="BK22" i="6"/>
  <c r="BJ22" i="6"/>
  <c r="BG22" i="6"/>
  <c r="AT22" i="6"/>
  <c r="AR22" i="6"/>
  <c r="AQ22" i="6"/>
  <c r="AD22" i="6"/>
  <c r="Y22" i="6"/>
  <c r="W22" i="6"/>
  <c r="V22" i="6"/>
  <c r="U22" i="6"/>
  <c r="T22" i="6"/>
  <c r="S22" i="6"/>
  <c r="R22" i="6"/>
  <c r="Q22" i="6"/>
  <c r="N22" i="6"/>
  <c r="M22" i="6"/>
  <c r="L22" i="6"/>
  <c r="K22" i="6"/>
  <c r="J22" i="6"/>
  <c r="I22" i="6"/>
  <c r="H22" i="6"/>
  <c r="G22" i="6"/>
  <c r="F22" i="6"/>
  <c r="E22" i="6"/>
  <c r="D22" i="6"/>
  <c r="C17" i="3"/>
  <c r="D17" i="3"/>
  <c r="E17" i="3"/>
  <c r="F17" i="3"/>
  <c r="C12" i="3"/>
  <c r="D12" i="3"/>
  <c r="E12" i="3"/>
  <c r="F12" i="3"/>
  <c r="C22" i="3"/>
  <c r="D22" i="3"/>
  <c r="E22" i="3"/>
  <c r="F22" i="3"/>
  <c r="B22" i="3"/>
  <c r="C27" i="3"/>
  <c r="D27" i="3"/>
  <c r="E27" i="3"/>
  <c r="F27" i="3"/>
  <c r="B27" i="3"/>
  <c r="B17" i="3"/>
  <c r="B12" i="3"/>
  <c r="B17" i="1"/>
  <c r="D17" i="1"/>
  <c r="E17" i="1"/>
  <c r="F17" i="1"/>
  <c r="G17" i="1"/>
  <c r="H17" i="1"/>
  <c r="I17" i="1"/>
  <c r="J17" i="1"/>
  <c r="K17" i="1"/>
  <c r="C17" i="1"/>
  <c r="P96" i="5"/>
  <c r="O96" i="5"/>
  <c r="N96" i="5"/>
  <c r="M96" i="5"/>
  <c r="L96" i="5"/>
  <c r="K96" i="5"/>
  <c r="J96" i="5"/>
  <c r="I96" i="5"/>
  <c r="H96" i="5"/>
  <c r="G96" i="5"/>
  <c r="F96" i="5"/>
  <c r="E96" i="5"/>
  <c r="F93" i="5"/>
  <c r="G93" i="5"/>
  <c r="H93" i="5"/>
  <c r="I93" i="5"/>
  <c r="J93" i="5"/>
  <c r="K93" i="5"/>
  <c r="L93" i="5"/>
  <c r="M93" i="5"/>
  <c r="N93" i="5"/>
  <c r="O93" i="5"/>
  <c r="P93" i="5"/>
  <c r="E93" i="5"/>
  <c r="F90" i="5"/>
  <c r="G90" i="5"/>
  <c r="H90" i="5"/>
  <c r="I90" i="5"/>
  <c r="J90" i="5"/>
  <c r="K90" i="5"/>
  <c r="L90" i="5"/>
  <c r="M90" i="5"/>
  <c r="N90" i="5"/>
  <c r="O90" i="5"/>
  <c r="P90" i="5"/>
  <c r="E90" i="5"/>
  <c r="P100" i="5"/>
  <c r="O100" i="5"/>
  <c r="N100" i="5"/>
  <c r="M100" i="5"/>
  <c r="L100" i="5"/>
  <c r="K100" i="5"/>
  <c r="J100" i="5"/>
  <c r="I100" i="5"/>
  <c r="H100" i="5"/>
  <c r="G100" i="5"/>
  <c r="F100" i="5"/>
  <c r="E100" i="5"/>
  <c r="P97" i="5"/>
  <c r="O97" i="5"/>
  <c r="N97" i="5"/>
  <c r="M97" i="5"/>
  <c r="L97" i="5"/>
  <c r="K97" i="5"/>
  <c r="J97" i="5"/>
  <c r="I97" i="5"/>
  <c r="H97" i="5"/>
  <c r="G97" i="5"/>
  <c r="F97" i="5"/>
  <c r="E97" i="5"/>
  <c r="P94" i="5"/>
  <c r="O94" i="5"/>
  <c r="N94" i="5"/>
  <c r="M94" i="5"/>
  <c r="L94" i="5"/>
  <c r="K94" i="5"/>
  <c r="J94" i="5"/>
  <c r="I94" i="5"/>
  <c r="H94" i="5"/>
  <c r="G94" i="5"/>
  <c r="F94" i="5"/>
  <c r="E94" i="5"/>
  <c r="P91" i="5"/>
  <c r="O91" i="5"/>
  <c r="N91" i="5"/>
  <c r="M91" i="5"/>
  <c r="L91" i="5"/>
  <c r="K91" i="5"/>
  <c r="J91" i="5"/>
  <c r="I91" i="5"/>
  <c r="H91" i="5"/>
  <c r="G91" i="5"/>
  <c r="F91" i="5"/>
  <c r="E91" i="5"/>
  <c r="P88" i="5"/>
  <c r="O88" i="5"/>
  <c r="N88" i="5"/>
  <c r="M88" i="5"/>
  <c r="L88" i="5"/>
  <c r="K88" i="5"/>
  <c r="J88" i="5"/>
  <c r="I88" i="5"/>
  <c r="H88" i="5"/>
  <c r="G88" i="5"/>
  <c r="F88" i="5"/>
  <c r="E88" i="5"/>
  <c r="F85" i="5"/>
  <c r="G85" i="5"/>
  <c r="H85" i="5"/>
  <c r="I85" i="5"/>
  <c r="J85" i="5"/>
  <c r="K85" i="5"/>
  <c r="L85" i="5"/>
  <c r="M85" i="5"/>
  <c r="N85" i="5"/>
  <c r="O85" i="5"/>
  <c r="P85" i="5"/>
  <c r="E85" i="5"/>
  <c r="P66" i="5"/>
  <c r="O66" i="5"/>
  <c r="N66" i="5"/>
  <c r="M66" i="5"/>
  <c r="L66" i="5"/>
  <c r="K66" i="5"/>
  <c r="J66" i="5"/>
  <c r="I66" i="5"/>
  <c r="H66" i="5"/>
  <c r="G66" i="5"/>
  <c r="F66" i="5"/>
  <c r="E66" i="5"/>
  <c r="P69" i="5"/>
  <c r="O69" i="5"/>
  <c r="N69" i="5"/>
  <c r="M69" i="5"/>
  <c r="L69" i="5"/>
  <c r="K69" i="5"/>
  <c r="J69" i="5"/>
  <c r="I69" i="5"/>
  <c r="H69" i="5"/>
  <c r="G69" i="5"/>
  <c r="F69" i="5"/>
  <c r="E69" i="5"/>
  <c r="P72" i="5"/>
  <c r="O72" i="5"/>
  <c r="N72" i="5"/>
  <c r="M72" i="5"/>
  <c r="L72" i="5"/>
  <c r="K72" i="5"/>
  <c r="J72" i="5"/>
  <c r="I72" i="5"/>
  <c r="H72" i="5"/>
  <c r="G72" i="5"/>
  <c r="F72" i="5"/>
  <c r="E72" i="5"/>
  <c r="P75" i="5"/>
  <c r="O75" i="5"/>
  <c r="N75" i="5"/>
  <c r="M75" i="5"/>
  <c r="L75" i="5"/>
  <c r="K75" i="5"/>
  <c r="J75" i="5"/>
  <c r="I75" i="5"/>
  <c r="H75" i="5"/>
  <c r="G75" i="5"/>
  <c r="F75" i="5"/>
  <c r="E75" i="5"/>
  <c r="P78" i="5"/>
  <c r="O78" i="5"/>
  <c r="N78" i="5"/>
  <c r="M78" i="5"/>
  <c r="L78" i="5"/>
  <c r="K78" i="5"/>
  <c r="J78" i="5"/>
  <c r="I78" i="5"/>
  <c r="H78" i="5"/>
  <c r="G78" i="5"/>
  <c r="F78" i="5"/>
  <c r="E78" i="5"/>
  <c r="P77" i="5"/>
  <c r="O77" i="5"/>
  <c r="N77" i="5"/>
  <c r="M77" i="5"/>
  <c r="L77" i="5"/>
  <c r="K77" i="5"/>
  <c r="J77" i="5"/>
  <c r="I77" i="5"/>
  <c r="H77" i="5"/>
  <c r="G77" i="5"/>
  <c r="F77" i="5"/>
  <c r="E77" i="5"/>
  <c r="F81" i="5"/>
  <c r="G81" i="5"/>
  <c r="H81" i="5"/>
  <c r="I81" i="5"/>
  <c r="J81" i="5"/>
  <c r="K81" i="5"/>
  <c r="L81" i="5"/>
  <c r="M81" i="5"/>
  <c r="N81" i="5"/>
  <c r="O81" i="5"/>
  <c r="P81" i="5"/>
  <c r="E81" i="5"/>
  <c r="E47" i="5"/>
  <c r="P62" i="5"/>
  <c r="O62" i="5"/>
  <c r="N62" i="5"/>
  <c r="M62" i="5"/>
  <c r="L62" i="5"/>
  <c r="K62" i="5"/>
  <c r="J62" i="5"/>
  <c r="I62" i="5"/>
  <c r="H62" i="5"/>
  <c r="G62" i="5"/>
  <c r="F62" i="5"/>
  <c r="E62" i="5"/>
  <c r="P57" i="5"/>
  <c r="O57" i="5"/>
  <c r="N57" i="5"/>
  <c r="M57" i="5"/>
  <c r="L57" i="5"/>
  <c r="K57" i="5"/>
  <c r="J57" i="5"/>
  <c r="I57" i="5"/>
  <c r="H57" i="5"/>
  <c r="G57" i="5"/>
  <c r="F57" i="5"/>
  <c r="E57" i="5"/>
  <c r="P52" i="5"/>
  <c r="O52" i="5"/>
  <c r="N52" i="5"/>
  <c r="M52" i="5"/>
  <c r="L52" i="5"/>
  <c r="K52" i="5"/>
  <c r="J52" i="5"/>
  <c r="I52" i="5"/>
  <c r="H52" i="5"/>
  <c r="G52" i="5"/>
  <c r="F52" i="5"/>
  <c r="E52" i="5"/>
  <c r="P47" i="5"/>
  <c r="O47" i="5"/>
  <c r="N47" i="5"/>
  <c r="M47" i="5"/>
  <c r="L47" i="5"/>
  <c r="K47" i="5"/>
  <c r="J47" i="5"/>
  <c r="I47" i="5"/>
  <c r="H47" i="5"/>
  <c r="G47" i="5"/>
  <c r="F47" i="5"/>
  <c r="P42" i="5"/>
  <c r="O42" i="5"/>
  <c r="N42" i="5"/>
  <c r="M42" i="5"/>
  <c r="L42" i="5"/>
  <c r="K42" i="5"/>
  <c r="J42" i="5"/>
  <c r="I42" i="5"/>
  <c r="H42" i="5"/>
  <c r="G42" i="5"/>
  <c r="F42" i="5"/>
  <c r="E42" i="5"/>
  <c r="F37" i="5"/>
  <c r="G37" i="5"/>
  <c r="H37" i="5"/>
  <c r="I37" i="5"/>
  <c r="J37" i="5"/>
  <c r="K37" i="5"/>
  <c r="L37" i="5"/>
  <c r="M37" i="5"/>
  <c r="N37" i="5"/>
  <c r="O37" i="5"/>
  <c r="P37" i="5"/>
  <c r="E37" i="5"/>
  <c r="Q30" i="4"/>
  <c r="Q24" i="4"/>
  <c r="Q29" i="4"/>
  <c r="Q23" i="4"/>
  <c r="Q28" i="4"/>
  <c r="Q27" i="4"/>
  <c r="Q22" i="4"/>
  <c r="Q21" i="4"/>
  <c r="B13" i="3"/>
  <c r="B18" i="3"/>
  <c r="B23" i="3"/>
  <c r="B28" i="3"/>
  <c r="E28" i="3"/>
  <c r="F28" i="3"/>
  <c r="F23" i="3"/>
  <c r="C23" i="3"/>
  <c r="E18" i="3"/>
  <c r="D13" i="3"/>
  <c r="E13" i="3"/>
  <c r="F13" i="3"/>
  <c r="C13" i="3"/>
  <c r="BM10" i="2"/>
  <c r="BL10" i="2"/>
  <c r="BK10" i="2"/>
  <c r="BJ10" i="2"/>
  <c r="BI10" i="2"/>
  <c r="BH10" i="2"/>
  <c r="BG10" i="2"/>
  <c r="BF10" i="2"/>
  <c r="BE10" i="2"/>
  <c r="BD10" i="2"/>
  <c r="BC10" i="2"/>
  <c r="BB10" i="2"/>
  <c r="BA10" i="2"/>
  <c r="AZ10" i="2"/>
  <c r="AY10" i="2"/>
  <c r="AX10" i="2"/>
  <c r="AW10" i="2"/>
  <c r="AV10" i="2"/>
  <c r="AU10" i="2"/>
  <c r="AT10" i="2"/>
  <c r="AS10" i="2"/>
  <c r="AR10" i="2"/>
  <c r="AQ10" i="2"/>
  <c r="AP10" i="2"/>
  <c r="AO10" i="2"/>
  <c r="AN10" i="2"/>
  <c r="AM10" i="2"/>
  <c r="AL10" i="2"/>
  <c r="AK10" i="2"/>
  <c r="AJ10" i="2"/>
  <c r="AI10" i="2"/>
  <c r="AH10" i="2"/>
  <c r="AG10" i="2"/>
  <c r="AF10" i="2"/>
  <c r="AE10" i="2"/>
  <c r="AD10" i="2"/>
  <c r="AA10" i="2"/>
  <c r="D23" i="3"/>
  <c r="D28" i="3"/>
  <c r="C28" i="3"/>
  <c r="E23" i="3"/>
  <c r="F18" i="3"/>
  <c r="D18" i="3"/>
  <c r="C18" i="3"/>
  <c r="AC10" i="2"/>
  <c r="AB10" i="2"/>
  <c r="Z10" i="2"/>
  <c r="Y10" i="2"/>
  <c r="X10" i="2"/>
  <c r="W10" i="2"/>
  <c r="V10" i="2"/>
  <c r="U10" i="2"/>
  <c r="T10" i="2"/>
  <c r="S10" i="2"/>
  <c r="R10" i="2"/>
  <c r="F10" i="2"/>
  <c r="G10" i="2"/>
  <c r="H10" i="2"/>
  <c r="I10" i="2"/>
  <c r="J10" i="2"/>
  <c r="K10" i="2"/>
  <c r="L10" i="2"/>
  <c r="M10" i="2"/>
  <c r="N10" i="2"/>
  <c r="O10" i="2"/>
  <c r="P10" i="2"/>
  <c r="Q10" i="2"/>
  <c r="C10" i="2"/>
  <c r="D10" i="2"/>
  <c r="E10" i="2"/>
  <c r="B10" i="2"/>
  <c r="C6" i="1"/>
  <c r="D6" i="1"/>
  <c r="E6" i="1"/>
  <c r="F6" i="1"/>
  <c r="G6" i="1"/>
  <c r="H6" i="1"/>
  <c r="I6" i="1"/>
  <c r="J6" i="1"/>
  <c r="K6" i="1"/>
  <c r="B6" i="1"/>
  <c r="BH8" i="6"/>
  <c r="BH28" i="6" s="1"/>
  <c r="BH53" i="6" s="1"/>
  <c r="BG5" i="6"/>
  <c r="BG8" i="6"/>
  <c r="BC5" i="7"/>
  <c r="BF5" i="6"/>
  <c r="BC6" i="7"/>
  <c r="BC8" i="7"/>
  <c r="BF8" i="6"/>
  <c r="BE5" i="6"/>
  <c r="BE6" i="6"/>
  <c r="BE26" i="6" s="1"/>
  <c r="BE51" i="6" s="1"/>
  <c r="BE8" i="6"/>
  <c r="BE28" i="6" s="1"/>
  <c r="BE53" i="6" s="1"/>
  <c r="F5" i="3" l="1"/>
  <c r="F7" i="3" s="1"/>
  <c r="BP22" i="6"/>
  <c r="BP41" i="6"/>
  <c r="BD45" i="6"/>
  <c r="BP45" i="6" s="1"/>
  <c r="M26" i="3" s="1"/>
  <c r="AZ44" i="6"/>
  <c r="AS41" i="6"/>
  <c r="X55" i="6"/>
  <c r="BE40" i="6"/>
  <c r="BO55" i="6"/>
  <c r="BN45" i="6"/>
  <c r="BI41" i="6"/>
  <c r="BG45" i="6"/>
  <c r="BD44" i="6"/>
  <c r="BP44" i="6" s="1"/>
  <c r="M21" i="3" s="1"/>
  <c r="BA56" i="6"/>
  <c r="D41" i="6"/>
  <c r="H40" i="6"/>
  <c r="F54" i="6"/>
  <c r="AM44" i="6"/>
  <c r="AH26" i="6"/>
  <c r="J39" i="6"/>
  <c r="AO22" i="6"/>
  <c r="I45" i="6"/>
  <c r="AE26" i="6"/>
  <c r="AE40" i="6" s="1"/>
  <c r="AR30" i="6"/>
  <c r="BF25" i="6"/>
  <c r="BF50" i="6" s="1"/>
  <c r="BO41" i="6"/>
  <c r="BM56" i="6"/>
  <c r="BI56" i="6"/>
  <c r="BB52" i="6"/>
  <c r="AY45" i="6"/>
  <c r="AV45" i="6"/>
  <c r="BC45" i="6" s="1"/>
  <c r="L26" i="3" s="1"/>
  <c r="AS56" i="6"/>
  <c r="AN45" i="6"/>
  <c r="AP45" i="6" s="1"/>
  <c r="K26" i="3" s="1"/>
  <c r="AQ30" i="6"/>
  <c r="AQ55" i="6" s="1"/>
  <c r="BF28" i="6"/>
  <c r="BF53" i="6" s="1"/>
  <c r="F43" i="6"/>
  <c r="BB56" i="6"/>
  <c r="AY55" i="6"/>
  <c r="AE27" i="6"/>
  <c r="BB55" i="6"/>
  <c r="AV52" i="6"/>
  <c r="AP2" i="6"/>
  <c r="BM55" i="6"/>
  <c r="BI55" i="6"/>
  <c r="BB45" i="6"/>
  <c r="AY44" i="6"/>
  <c r="AW56" i="6"/>
  <c r="AS52" i="6"/>
  <c r="AK56" i="6"/>
  <c r="Z56" i="6"/>
  <c r="AV56" i="6"/>
  <c r="E5" i="3"/>
  <c r="E7" i="3" s="1"/>
  <c r="BM52" i="6"/>
  <c r="BI52" i="6"/>
  <c r="AZ56" i="6"/>
  <c r="AW55" i="6"/>
  <c r="AH56" i="6"/>
  <c r="AD56" i="6"/>
  <c r="Z55" i="6"/>
  <c r="M56" i="6"/>
  <c r="K51" i="6"/>
  <c r="AG26" i="6"/>
  <c r="AY56" i="6"/>
  <c r="BJ28" i="6"/>
  <c r="BJ53" i="6" s="1"/>
  <c r="AI26" i="6"/>
  <c r="AI40" i="6" s="1"/>
  <c r="BG25" i="6"/>
  <c r="AB22" i="6"/>
  <c r="BN56" i="6"/>
  <c r="BM50" i="6"/>
  <c r="BI45" i="6"/>
  <c r="BD56" i="6"/>
  <c r="AZ55" i="6"/>
  <c r="AW52" i="6"/>
  <c r="AD55" i="6"/>
  <c r="Z45" i="6"/>
  <c r="I55" i="6"/>
  <c r="H53" i="6"/>
  <c r="E51" i="6"/>
  <c r="AY52" i="6"/>
  <c r="BG28" i="6"/>
  <c r="AK30" i="6"/>
  <c r="M54" i="6"/>
  <c r="J55" i="6"/>
  <c r="I43" i="6"/>
  <c r="J43" i="6"/>
  <c r="J54" i="6"/>
  <c r="J53" i="6"/>
  <c r="J42" i="6"/>
  <c r="Q53" i="6"/>
  <c r="Q42" i="6"/>
  <c r="K53" i="6"/>
  <c r="K42" i="6"/>
  <c r="H32" i="6"/>
  <c r="O40" i="6"/>
  <c r="P26" i="6"/>
  <c r="O51" i="6"/>
  <c r="AE52" i="6"/>
  <c r="AE41" i="6"/>
  <c r="Q12" i="6"/>
  <c r="Q25" i="6"/>
  <c r="BJ42" i="6"/>
  <c r="E54" i="6"/>
  <c r="E43" i="6"/>
  <c r="AE51" i="6"/>
  <c r="F45" i="6"/>
  <c r="F56" i="6"/>
  <c r="Q41" i="6"/>
  <c r="Q52" i="6"/>
  <c r="AE10" i="7"/>
  <c r="AF26" i="7"/>
  <c r="AF10" i="6" s="1"/>
  <c r="AF30" i="6" s="1"/>
  <c r="N56" i="6"/>
  <c r="N45" i="6"/>
  <c r="H52" i="6"/>
  <c r="H41" i="6"/>
  <c r="R52" i="6"/>
  <c r="R41" i="6"/>
  <c r="AF5" i="7"/>
  <c r="AH21" i="7" s="1"/>
  <c r="AG21" i="7"/>
  <c r="AG5" i="6" s="1"/>
  <c r="AG25" i="6" s="1"/>
  <c r="S41" i="6"/>
  <c r="S52" i="6"/>
  <c r="K39" i="6"/>
  <c r="K50" i="6"/>
  <c r="BG53" i="6"/>
  <c r="BG42" i="6"/>
  <c r="BG39" i="6"/>
  <c r="BG50" i="6"/>
  <c r="E42" i="6"/>
  <c r="E53" i="6"/>
  <c r="S51" i="6"/>
  <c r="S40" i="6"/>
  <c r="H51" i="6"/>
  <c r="BB12" i="7"/>
  <c r="BC12" i="7" s="1"/>
  <c r="AE21" i="7"/>
  <c r="AE5" i="6" s="1"/>
  <c r="AE25" i="6" s="1"/>
  <c r="AE39" i="6" s="1"/>
  <c r="AU11" i="7"/>
  <c r="AV11" i="7" s="1"/>
  <c r="AC11" i="7"/>
  <c r="H12" i="6"/>
  <c r="BE26" i="7"/>
  <c r="BE10" i="6" s="1"/>
  <c r="AP10" i="7"/>
  <c r="BF39" i="6"/>
  <c r="F12" i="6"/>
  <c r="F28" i="7"/>
  <c r="BE25" i="7"/>
  <c r="BE9" i="6" s="1"/>
  <c r="BE29" i="6" s="1"/>
  <c r="R27" i="7"/>
  <c r="R11" i="6" s="1"/>
  <c r="R31" i="6" s="1"/>
  <c r="S7" i="7"/>
  <c r="T7" i="7" s="1"/>
  <c r="AR10" i="7"/>
  <c r="AS10" i="7" s="1"/>
  <c r="J28" i="7"/>
  <c r="N55" i="6"/>
  <c r="N5" i="6"/>
  <c r="N25" i="6" s="1"/>
  <c r="L28" i="7"/>
  <c r="N52" i="6"/>
  <c r="L55" i="6"/>
  <c r="P29" i="6"/>
  <c r="BE27" i="7"/>
  <c r="BE11" i="6" s="1"/>
  <c r="AF21" i="7"/>
  <c r="AF5" i="6" s="1"/>
  <c r="AF25" i="6" s="1"/>
  <c r="AF39" i="6" s="1"/>
  <c r="R25" i="7"/>
  <c r="R9" i="6" s="1"/>
  <c r="R29" i="6" s="1"/>
  <c r="R54" i="6" s="1"/>
  <c r="P8" i="7"/>
  <c r="BE23" i="7"/>
  <c r="BE7" i="6" s="1"/>
  <c r="BE12" i="6" s="1"/>
  <c r="R24" i="7"/>
  <c r="R8" i="6" s="1"/>
  <c r="R28" i="6" s="1"/>
  <c r="R42" i="6" s="1"/>
  <c r="AC8" i="7"/>
  <c r="P9" i="7"/>
  <c r="BC9" i="7"/>
  <c r="J50" i="6"/>
  <c r="AS27" i="7"/>
  <c r="AS11" i="6" s="1"/>
  <c r="AS51" i="6"/>
  <c r="BC10" i="7"/>
  <c r="AR51" i="6"/>
  <c r="K28" i="7"/>
  <c r="BE25" i="6"/>
  <c r="P11" i="7"/>
  <c r="BE42" i="6"/>
  <c r="BC11" i="7"/>
  <c r="H28" i="7"/>
  <c r="D52" i="6"/>
  <c r="Q40" i="6"/>
  <c r="I56" i="6"/>
  <c r="F41" i="6"/>
  <c r="AE24" i="7"/>
  <c r="AE8" i="6" s="1"/>
  <c r="AE28" i="6" s="1"/>
  <c r="BE7" i="7"/>
  <c r="BG23" i="7" s="1"/>
  <c r="BG7" i="6" s="1"/>
  <c r="BI5" i="6"/>
  <c r="I51" i="6"/>
  <c r="I40" i="6"/>
  <c r="AS44" i="6"/>
  <c r="AS55" i="6"/>
  <c r="AR44" i="6"/>
  <c r="AR55" i="6"/>
  <c r="L12" i="6"/>
  <c r="L26" i="6"/>
  <c r="G53" i="6"/>
  <c r="G42" i="6"/>
  <c r="AF55" i="6"/>
  <c r="AF44" i="6"/>
  <c r="L56" i="6"/>
  <c r="L45" i="6"/>
  <c r="O44" i="6"/>
  <c r="O55" i="6"/>
  <c r="P30" i="6"/>
  <c r="D28" i="6"/>
  <c r="D12" i="6"/>
  <c r="M42" i="6"/>
  <c r="M53" i="6"/>
  <c r="AE29" i="6"/>
  <c r="O52" i="6"/>
  <c r="P27" i="6"/>
  <c r="O41" i="6"/>
  <c r="AK55" i="6"/>
  <c r="AK44" i="6"/>
  <c r="J45" i="6"/>
  <c r="J56" i="6"/>
  <c r="BG22" i="7"/>
  <c r="BF6" i="7"/>
  <c r="D39" i="6"/>
  <c r="D50" i="6"/>
  <c r="D32" i="6"/>
  <c r="N26" i="6"/>
  <c r="U23" i="7"/>
  <c r="U7" i="6" s="1"/>
  <c r="U27" i="6" s="1"/>
  <c r="O32" i="6"/>
  <c r="P32" i="6" s="1"/>
  <c r="F55" i="6"/>
  <c r="F44" i="6"/>
  <c r="F32" i="6"/>
  <c r="E41" i="6"/>
  <c r="E52" i="6"/>
  <c r="M41" i="6"/>
  <c r="M52" i="6"/>
  <c r="T41" i="6"/>
  <c r="T52" i="6"/>
  <c r="AR25" i="6"/>
  <c r="R51" i="6"/>
  <c r="R40" i="6"/>
  <c r="BH42" i="6"/>
  <c r="AF41" i="6"/>
  <c r="AF52" i="6"/>
  <c r="Q43" i="6"/>
  <c r="Q54" i="6"/>
  <c r="J27" i="6"/>
  <c r="J12" i="6"/>
  <c r="I41" i="6"/>
  <c r="I52" i="6"/>
  <c r="H55" i="6"/>
  <c r="H44" i="6"/>
  <c r="AG39" i="6"/>
  <c r="AG50" i="6"/>
  <c r="BF26" i="6"/>
  <c r="R39" i="6"/>
  <c r="R50" i="6"/>
  <c r="N53" i="6"/>
  <c r="M39" i="6"/>
  <c r="M50" i="6"/>
  <c r="K12" i="6"/>
  <c r="K27" i="6"/>
  <c r="E28" i="7"/>
  <c r="AS39" i="6"/>
  <c r="D44" i="6"/>
  <c r="D55" i="6"/>
  <c r="G7" i="6"/>
  <c r="G28" i="7"/>
  <c r="N43" i="6"/>
  <c r="N54" i="6"/>
  <c r="AS50" i="6"/>
  <c r="D54" i="6"/>
  <c r="D43" i="6"/>
  <c r="P43" i="6" s="1"/>
  <c r="O56" i="6"/>
  <c r="O45" i="6"/>
  <c r="L53" i="6"/>
  <c r="L42" i="6"/>
  <c r="E44" i="6"/>
  <c r="E55" i="6"/>
  <c r="AF7" i="7"/>
  <c r="AG23" i="7"/>
  <c r="AG7" i="6" s="1"/>
  <c r="AG27" i="6" s="1"/>
  <c r="BH21" i="7"/>
  <c r="E12" i="6"/>
  <c r="Q55" i="6"/>
  <c r="M45" i="6"/>
  <c r="R5" i="7"/>
  <c r="S21" i="7"/>
  <c r="O39" i="6"/>
  <c r="O50" i="6"/>
  <c r="I50" i="6"/>
  <c r="I39" i="6"/>
  <c r="O12" i="6"/>
  <c r="P12" i="6" s="1"/>
  <c r="E32" i="6"/>
  <c r="G50" i="6"/>
  <c r="G39" i="6"/>
  <c r="Q10" i="7"/>
  <c r="R26" i="7"/>
  <c r="R10" i="6" s="1"/>
  <c r="R30" i="6" s="1"/>
  <c r="AS6" i="7"/>
  <c r="AT22" i="7"/>
  <c r="AT6" i="6" s="1"/>
  <c r="AT26" i="6" s="1"/>
  <c r="BH5" i="7"/>
  <c r="M44" i="6"/>
  <c r="M55" i="6"/>
  <c r="AF40" i="6"/>
  <c r="AF51" i="6"/>
  <c r="M28" i="7"/>
  <c r="M6" i="6"/>
  <c r="F42" i="6"/>
  <c r="F53" i="6"/>
  <c r="E45" i="6"/>
  <c r="E56" i="6"/>
  <c r="E50" i="6"/>
  <c r="E39" i="6"/>
  <c r="BE11" i="7"/>
  <c r="BF27" i="7"/>
  <c r="BF11" i="6" s="1"/>
  <c r="I8" i="6"/>
  <c r="I28" i="7"/>
  <c r="H56" i="6"/>
  <c r="H45" i="6"/>
  <c r="AR25" i="7"/>
  <c r="AR9" i="6" s="1"/>
  <c r="AR29" i="6" s="1"/>
  <c r="AP9" i="7"/>
  <c r="AQ9" i="7"/>
  <c r="I54" i="6"/>
  <c r="H43" i="6"/>
  <c r="H54" i="6"/>
  <c r="G56" i="6"/>
  <c r="G45" i="6"/>
  <c r="F51" i="6"/>
  <c r="F40" i="6"/>
  <c r="G44" i="6"/>
  <c r="G55" i="6"/>
  <c r="P26" i="7"/>
  <c r="P10" i="6" s="1"/>
  <c r="O28" i="7"/>
  <c r="P28" i="7" s="1"/>
  <c r="BF28" i="7"/>
  <c r="T22" i="7"/>
  <c r="T6" i="6" s="1"/>
  <c r="T26" i="6" s="1"/>
  <c r="S6" i="7"/>
  <c r="AR23" i="7"/>
  <c r="AP7" i="7"/>
  <c r="AO12" i="7"/>
  <c r="AP12" i="7" s="1"/>
  <c r="AQ7" i="7"/>
  <c r="O54" i="6"/>
  <c r="G43" i="6"/>
  <c r="G54" i="6"/>
  <c r="L50" i="6"/>
  <c r="S27" i="7"/>
  <c r="S11" i="6" s="1"/>
  <c r="S31" i="6" s="1"/>
  <c r="R11" i="7"/>
  <c r="AE11" i="7"/>
  <c r="AF27" i="7"/>
  <c r="AF11" i="6" s="1"/>
  <c r="Q45" i="6"/>
  <c r="M43" i="6"/>
  <c r="H42" i="6"/>
  <c r="G40" i="6"/>
  <c r="G51" i="6"/>
  <c r="AH6" i="7"/>
  <c r="BF7" i="7"/>
  <c r="R9" i="7"/>
  <c r="S25" i="7"/>
  <c r="S9" i="6" s="1"/>
  <c r="S29" i="6" s="1"/>
  <c r="BE9" i="7"/>
  <c r="BE12" i="7" s="1"/>
  <c r="BF25" i="7"/>
  <c r="BF9" i="6" s="1"/>
  <c r="BF29" i="6" s="1"/>
  <c r="AT21" i="7"/>
  <c r="AS5" i="7"/>
  <c r="K43" i="6"/>
  <c r="K54" i="6"/>
  <c r="O12" i="7"/>
  <c r="P12" i="7" s="1"/>
  <c r="AG5" i="7"/>
  <c r="BD12" i="7"/>
  <c r="S24" i="7"/>
  <c r="S8" i="6" s="1"/>
  <c r="S28" i="6" s="1"/>
  <c r="R8" i="7"/>
  <c r="AE27" i="7"/>
  <c r="AE11" i="6" s="1"/>
  <c r="AB12" i="7"/>
  <c r="AC12" i="7" s="1"/>
  <c r="AV27" i="7"/>
  <c r="AV11" i="6" s="1"/>
  <c r="BI8" i="7"/>
  <c r="BI24" i="7"/>
  <c r="BI8" i="6" s="1"/>
  <c r="BI28" i="6" s="1"/>
  <c r="Q28" i="7"/>
  <c r="AE8" i="7"/>
  <c r="AF24" i="7"/>
  <c r="AF10" i="7"/>
  <c r="AG26" i="7"/>
  <c r="AG10" i="6" s="1"/>
  <c r="AG30" i="6" s="1"/>
  <c r="AR24" i="7"/>
  <c r="AR8" i="6" s="1"/>
  <c r="AR28" i="6" s="1"/>
  <c r="AQ8" i="7"/>
  <c r="AP8" i="7"/>
  <c r="BF26" i="7"/>
  <c r="BF10" i="6" s="1"/>
  <c r="BE10" i="7"/>
  <c r="AD9" i="7"/>
  <c r="AE26" i="7"/>
  <c r="AE10" i="6" s="1"/>
  <c r="AE30" i="6" s="1"/>
  <c r="AP5" i="7"/>
  <c r="BP52" i="6" l="1"/>
  <c r="BC56" i="6"/>
  <c r="L27" i="3" s="1"/>
  <c r="L28" i="3" s="1"/>
  <c r="AP56" i="6"/>
  <c r="K27" i="3" s="1"/>
  <c r="K28" i="3" s="1"/>
  <c r="BP55" i="6"/>
  <c r="M22" i="3" s="1"/>
  <c r="M23" i="3" s="1"/>
  <c r="H57" i="6"/>
  <c r="BP56" i="6"/>
  <c r="M27" i="3" s="1"/>
  <c r="M28" i="3" s="1"/>
  <c r="AP22" i="6"/>
  <c r="D5" i="3"/>
  <c r="D7" i="3" s="1"/>
  <c r="AF50" i="6"/>
  <c r="R43" i="6"/>
  <c r="R53" i="6"/>
  <c r="AG51" i="6"/>
  <c r="AG40" i="6"/>
  <c r="AH51" i="6"/>
  <c r="AH40" i="6"/>
  <c r="AQ44" i="6"/>
  <c r="AI51" i="6"/>
  <c r="BF42" i="6"/>
  <c r="AC22" i="6"/>
  <c r="C5" i="3"/>
  <c r="C7" i="3" s="1"/>
  <c r="AX27" i="7"/>
  <c r="AX11" i="6" s="1"/>
  <c r="AW11" i="7"/>
  <c r="AE50" i="6"/>
  <c r="AT26" i="7"/>
  <c r="AT10" i="6" s="1"/>
  <c r="AT30" i="6" s="1"/>
  <c r="AT44" i="6" s="1"/>
  <c r="N50" i="6"/>
  <c r="P50" i="6" s="1"/>
  <c r="N39" i="6"/>
  <c r="N12" i="6"/>
  <c r="V23" i="7"/>
  <c r="V7" i="6" s="1"/>
  <c r="V27" i="6" s="1"/>
  <c r="U7" i="7"/>
  <c r="F46" i="6"/>
  <c r="BF12" i="6"/>
  <c r="BE43" i="6"/>
  <c r="BE54" i="6"/>
  <c r="BE28" i="7"/>
  <c r="O46" i="6"/>
  <c r="AE12" i="6"/>
  <c r="BE32" i="6"/>
  <c r="BE50" i="6"/>
  <c r="BE39" i="6"/>
  <c r="Q32" i="6"/>
  <c r="Q50" i="6"/>
  <c r="Q57" i="6" s="1"/>
  <c r="Q39" i="6"/>
  <c r="Q46" i="6" s="1"/>
  <c r="P56" i="6"/>
  <c r="H46" i="6"/>
  <c r="P45" i="6"/>
  <c r="I27" i="3" s="1"/>
  <c r="AE42" i="6"/>
  <c r="AE53" i="6"/>
  <c r="AW27" i="7"/>
  <c r="AW11" i="6" s="1"/>
  <c r="T27" i="7"/>
  <c r="T11" i="6" s="1"/>
  <c r="T31" i="6" s="1"/>
  <c r="S11" i="7"/>
  <c r="S26" i="7"/>
  <c r="S10" i="6" s="1"/>
  <c r="S30" i="6" s="1"/>
  <c r="R10" i="7"/>
  <c r="AR39" i="6"/>
  <c r="AR50" i="6"/>
  <c r="AE43" i="6"/>
  <c r="AE54" i="6"/>
  <c r="AG10" i="7"/>
  <c r="AH26" i="7"/>
  <c r="AH10" i="6" s="1"/>
  <c r="AH30" i="6" s="1"/>
  <c r="AT55" i="6"/>
  <c r="AR54" i="6"/>
  <c r="AR43" i="6"/>
  <c r="P54" i="6"/>
  <c r="K52" i="6"/>
  <c r="K57" i="6" s="1"/>
  <c r="K41" i="6"/>
  <c r="K46" i="6" s="1"/>
  <c r="K60" i="6" s="1"/>
  <c r="K32" i="6"/>
  <c r="P39" i="6"/>
  <c r="BI53" i="6"/>
  <c r="BI42" i="6"/>
  <c r="S42" i="6"/>
  <c r="S53" i="6"/>
  <c r="BG6" i="7"/>
  <c r="BH22" i="7"/>
  <c r="BH6" i="6" s="1"/>
  <c r="BH26" i="6" s="1"/>
  <c r="J52" i="6"/>
  <c r="J57" i="6" s="1"/>
  <c r="J32" i="6"/>
  <c r="J41" i="6"/>
  <c r="J46" i="6" s="1"/>
  <c r="BF43" i="6"/>
  <c r="BF54" i="6"/>
  <c r="D42" i="6"/>
  <c r="D46" i="6" s="1"/>
  <c r="D53" i="6"/>
  <c r="D57" i="6" s="1"/>
  <c r="BF9" i="7"/>
  <c r="BG25" i="7"/>
  <c r="BG9" i="6" s="1"/>
  <c r="BG29" i="6" s="1"/>
  <c r="R44" i="6"/>
  <c r="R55" i="6"/>
  <c r="R32" i="6"/>
  <c r="L40" i="6"/>
  <c r="L46" i="6" s="1"/>
  <c r="L51" i="6"/>
  <c r="L57" i="6" s="1"/>
  <c r="L32" i="6"/>
  <c r="AG55" i="6"/>
  <c r="AG44" i="6"/>
  <c r="AU26" i="7"/>
  <c r="AU10" i="6" s="1"/>
  <c r="AU30" i="6" s="1"/>
  <c r="AT10" i="7"/>
  <c r="AF8" i="6"/>
  <c r="AX11" i="7"/>
  <c r="AY27" i="7"/>
  <c r="AY11" i="6" s="1"/>
  <c r="AT5" i="6"/>
  <c r="BJ21" i="7"/>
  <c r="BF12" i="7"/>
  <c r="R12" i="6"/>
  <c r="BG6" i="6"/>
  <c r="AH5" i="7"/>
  <c r="AE32" i="6"/>
  <c r="F57" i="6"/>
  <c r="BI5" i="7"/>
  <c r="U41" i="6"/>
  <c r="U52" i="6"/>
  <c r="O57" i="6"/>
  <c r="O60" i="6" s="1"/>
  <c r="P55" i="6"/>
  <c r="BF10" i="7"/>
  <c r="BG26" i="7"/>
  <c r="BG10" i="6" s="1"/>
  <c r="AH7" i="7"/>
  <c r="AJ23" i="7" s="1"/>
  <c r="AJ7" i="6" s="1"/>
  <c r="AJ27" i="6" s="1"/>
  <c r="P44" i="6"/>
  <c r="N40" i="6"/>
  <c r="N46" i="6" s="1"/>
  <c r="N51" i="6"/>
  <c r="N32" i="6"/>
  <c r="AR42" i="6"/>
  <c r="AR53" i="6"/>
  <c r="AG27" i="7"/>
  <c r="AG11" i="6" s="1"/>
  <c r="AF11" i="7"/>
  <c r="AT5" i="7"/>
  <c r="AU21" i="7"/>
  <c r="AE9" i="7"/>
  <c r="AD12" i="7"/>
  <c r="AF25" i="7"/>
  <c r="AF9" i="6" s="1"/>
  <c r="AF29" i="6" s="1"/>
  <c r="AI21" i="7"/>
  <c r="S9" i="7"/>
  <c r="T25" i="7"/>
  <c r="T9" i="6" s="1"/>
  <c r="T29" i="6" s="1"/>
  <c r="AH5" i="6"/>
  <c r="BG7" i="7"/>
  <c r="BH23" i="7"/>
  <c r="BH7" i="6" s="1"/>
  <c r="AR28" i="7"/>
  <c r="AR7" i="6"/>
  <c r="BF11" i="7"/>
  <c r="BG27" i="7"/>
  <c r="BG11" i="6" s="1"/>
  <c r="Q12" i="7"/>
  <c r="BF51" i="6"/>
  <c r="BF40" i="6"/>
  <c r="BF32" i="6"/>
  <c r="AS25" i="7"/>
  <c r="AS9" i="6" s="1"/>
  <c r="AS29" i="6" s="1"/>
  <c r="AR9" i="7"/>
  <c r="BJ8" i="7"/>
  <c r="BK24" i="7"/>
  <c r="BK8" i="6" s="1"/>
  <c r="BK28" i="6" s="1"/>
  <c r="M26" i="6"/>
  <c r="M12" i="6"/>
  <c r="AF8" i="7"/>
  <c r="AG24" i="7"/>
  <c r="AG41" i="6"/>
  <c r="AG52" i="6"/>
  <c r="AE44" i="6"/>
  <c r="AE55" i="6"/>
  <c r="AE57" i="6" s="1"/>
  <c r="I28" i="6"/>
  <c r="I12" i="6"/>
  <c r="AG7" i="7"/>
  <c r="AI23" i="7" s="1"/>
  <c r="AI7" i="6" s="1"/>
  <c r="AI27" i="6" s="1"/>
  <c r="AH23" i="7"/>
  <c r="AH7" i="6" s="1"/>
  <c r="AH27" i="6" s="1"/>
  <c r="AJ22" i="7"/>
  <c r="AJ6" i="6" s="1"/>
  <c r="AJ26" i="6" s="1"/>
  <c r="AI6" i="7"/>
  <c r="T6" i="7"/>
  <c r="U22" i="7"/>
  <c r="U6" i="6" s="1"/>
  <c r="U26" i="6" s="1"/>
  <c r="E46" i="6"/>
  <c r="AT40" i="6"/>
  <c r="AT51" i="6"/>
  <c r="S28" i="7"/>
  <c r="S5" i="6"/>
  <c r="BI25" i="6"/>
  <c r="S8" i="7"/>
  <c r="T24" i="7"/>
  <c r="T8" i="6" s="1"/>
  <c r="T28" i="6" s="1"/>
  <c r="R28" i="7"/>
  <c r="BH5" i="6"/>
  <c r="S54" i="6"/>
  <c r="S43" i="6"/>
  <c r="AR7" i="7"/>
  <c r="AQ12" i="7"/>
  <c r="AS23" i="7"/>
  <c r="G27" i="6"/>
  <c r="G12" i="6"/>
  <c r="AR8" i="7"/>
  <c r="AS24" i="7"/>
  <c r="AS8" i="6" s="1"/>
  <c r="AS28" i="6" s="1"/>
  <c r="AE28" i="7"/>
  <c r="T40" i="6"/>
  <c r="T51" i="6"/>
  <c r="E57" i="6"/>
  <c r="AT6" i="7"/>
  <c r="AU22" i="7"/>
  <c r="AU6" i="6" s="1"/>
  <c r="AU26" i="6" s="1"/>
  <c r="T21" i="7"/>
  <c r="R12" i="7"/>
  <c r="S5" i="7"/>
  <c r="H60" i="6" l="1"/>
  <c r="R57" i="6"/>
  <c r="V7" i="7"/>
  <c r="W23" i="7"/>
  <c r="W7" i="6" s="1"/>
  <c r="W27" i="6" s="1"/>
  <c r="V41" i="6"/>
  <c r="V52" i="6"/>
  <c r="F60" i="6"/>
  <c r="J60" i="6"/>
  <c r="N57" i="6"/>
  <c r="N60" i="6" s="1"/>
  <c r="BE57" i="6"/>
  <c r="I26" i="3"/>
  <c r="AE46" i="6"/>
  <c r="BE46" i="6"/>
  <c r="BG28" i="7"/>
  <c r="AE60" i="6"/>
  <c r="AF12" i="7"/>
  <c r="AT24" i="7"/>
  <c r="AT8" i="6" s="1"/>
  <c r="AT28" i="6" s="1"/>
  <c r="AS8" i="7"/>
  <c r="BH40" i="6"/>
  <c r="BH51" i="6"/>
  <c r="BI50" i="6"/>
  <c r="BI39" i="6"/>
  <c r="AH27" i="7"/>
  <c r="AH11" i="6" s="1"/>
  <c r="AG11" i="7"/>
  <c r="AJ21" i="7"/>
  <c r="T5" i="6"/>
  <c r="T28" i="7"/>
  <c r="BF57" i="6"/>
  <c r="AF43" i="6"/>
  <c r="AF54" i="6"/>
  <c r="BI22" i="7"/>
  <c r="BH6" i="7"/>
  <c r="BI6" i="7" s="1"/>
  <c r="AK22" i="7"/>
  <c r="AK6" i="6" s="1"/>
  <c r="AK26" i="6" s="1"/>
  <c r="AJ6" i="7"/>
  <c r="BK21" i="7"/>
  <c r="BJ5" i="7"/>
  <c r="L60" i="6"/>
  <c r="T11" i="7"/>
  <c r="U27" i="7"/>
  <c r="U11" i="6" s="1"/>
  <c r="U31" i="6" s="1"/>
  <c r="T9" i="7"/>
  <c r="U25" i="7"/>
  <c r="U9" i="6" s="1"/>
  <c r="U29" i="6" s="1"/>
  <c r="BG10" i="7"/>
  <c r="BH26" i="7"/>
  <c r="BH10" i="6" s="1"/>
  <c r="AF28" i="6"/>
  <c r="AF12" i="6"/>
  <c r="D60" i="6"/>
  <c r="G41" i="6"/>
  <c r="G52" i="6"/>
  <c r="G32" i="6"/>
  <c r="S12" i="7"/>
  <c r="T5" i="7"/>
  <c r="U21" i="7"/>
  <c r="AT25" i="6"/>
  <c r="BF46" i="6"/>
  <c r="AI5" i="6"/>
  <c r="AG8" i="6"/>
  <c r="AV22" i="7"/>
  <c r="AV6" i="6" s="1"/>
  <c r="AV26" i="6" s="1"/>
  <c r="AU6" i="7"/>
  <c r="AW22" i="7" s="1"/>
  <c r="AW6" i="6" s="1"/>
  <c r="AW26" i="6" s="1"/>
  <c r="AH24" i="7"/>
  <c r="AG8" i="7"/>
  <c r="AF9" i="7"/>
  <c r="AG25" i="7"/>
  <c r="AG9" i="6" s="1"/>
  <c r="AG29" i="6" s="1"/>
  <c r="BG11" i="7"/>
  <c r="BH27" i="7"/>
  <c r="BH11" i="6" s="1"/>
  <c r="AF28" i="7"/>
  <c r="AI41" i="6"/>
  <c r="AI52" i="6"/>
  <c r="M40" i="6"/>
  <c r="M46" i="6" s="1"/>
  <c r="M51" i="6"/>
  <c r="M57" i="6" s="1"/>
  <c r="M32" i="6"/>
  <c r="AR27" i="6"/>
  <c r="AR12" i="6"/>
  <c r="AI5" i="7"/>
  <c r="AU10" i="7"/>
  <c r="AW26" i="7" s="1"/>
  <c r="AW10" i="6" s="1"/>
  <c r="AV26" i="7"/>
  <c r="AV10" i="6" s="1"/>
  <c r="AV30" i="6" s="1"/>
  <c r="AV10" i="7"/>
  <c r="AX26" i="7" s="1"/>
  <c r="AX10" i="6" s="1"/>
  <c r="BG54" i="6"/>
  <c r="BG43" i="6"/>
  <c r="AJ51" i="6"/>
  <c r="AJ40" i="6"/>
  <c r="BJ5" i="6"/>
  <c r="AT23" i="7"/>
  <c r="AS7" i="7"/>
  <c r="AR12" i="7"/>
  <c r="AU40" i="6"/>
  <c r="AU51" i="6"/>
  <c r="S25" i="6"/>
  <c r="S12" i="6"/>
  <c r="AZ27" i="7"/>
  <c r="AZ11" i="6" s="1"/>
  <c r="AY11" i="7"/>
  <c r="R46" i="6"/>
  <c r="R60" i="6" s="1"/>
  <c r="S10" i="7"/>
  <c r="T26" i="7"/>
  <c r="T10" i="6" s="1"/>
  <c r="T30" i="6" s="1"/>
  <c r="S55" i="6"/>
  <c r="S44" i="6"/>
  <c r="BH25" i="6"/>
  <c r="AH52" i="6"/>
  <c r="AH41" i="6"/>
  <c r="E60" i="6"/>
  <c r="I21" i="3"/>
  <c r="I22" i="3"/>
  <c r="BG12" i="6"/>
  <c r="BG26" i="6"/>
  <c r="AU44" i="6"/>
  <c r="AU55" i="6"/>
  <c r="BH25" i="7"/>
  <c r="BH9" i="6" s="1"/>
  <c r="BH29" i="6" s="1"/>
  <c r="BG9" i="7"/>
  <c r="AH55" i="6"/>
  <c r="AH44" i="6"/>
  <c r="AE12" i="7"/>
  <c r="AS43" i="6"/>
  <c r="AS54" i="6"/>
  <c r="AI7" i="7"/>
  <c r="AS9" i="7"/>
  <c r="AT25" i="7"/>
  <c r="AT9" i="6" s="1"/>
  <c r="AT29" i="6" s="1"/>
  <c r="AH25" i="6"/>
  <c r="AU5" i="6"/>
  <c r="AJ41" i="6"/>
  <c r="AJ52" i="6"/>
  <c r="T54" i="6"/>
  <c r="T43" i="6"/>
  <c r="AU5" i="7"/>
  <c r="AV5" i="7" s="1"/>
  <c r="AV21" i="7"/>
  <c r="AS7" i="6"/>
  <c r="AS12" i="6" s="1"/>
  <c r="AS28" i="7"/>
  <c r="T45" i="6"/>
  <c r="T56" i="6"/>
  <c r="T53" i="6"/>
  <c r="T42" i="6"/>
  <c r="U51" i="6"/>
  <c r="U40" i="6"/>
  <c r="I42" i="6"/>
  <c r="I46" i="6" s="1"/>
  <c r="I53" i="6"/>
  <c r="I57" i="6" s="1"/>
  <c r="I32" i="6"/>
  <c r="BK42" i="6"/>
  <c r="BK53" i="6"/>
  <c r="AI26" i="7"/>
  <c r="AI10" i="6" s="1"/>
  <c r="AI30" i="6" s="1"/>
  <c r="AJ10" i="7"/>
  <c r="AL26" i="7" s="1"/>
  <c r="AL10" i="6" s="1"/>
  <c r="AL30" i="6" s="1"/>
  <c r="AL10" i="7"/>
  <c r="AN26" i="7" s="1"/>
  <c r="AN10" i="6" s="1"/>
  <c r="AN30" i="6" s="1"/>
  <c r="AH10" i="7"/>
  <c r="AJ26" i="7" s="1"/>
  <c r="AJ10" i="6" s="1"/>
  <c r="AJ30" i="6" s="1"/>
  <c r="AM10" i="7"/>
  <c r="AO26" i="7" s="1"/>
  <c r="I28" i="3"/>
  <c r="AS53" i="6"/>
  <c r="AS42" i="6"/>
  <c r="AS32" i="6"/>
  <c r="T8" i="7"/>
  <c r="U24" i="7"/>
  <c r="U8" i="6" s="1"/>
  <c r="U28" i="6" s="1"/>
  <c r="V22" i="7"/>
  <c r="V6" i="6" s="1"/>
  <c r="V26" i="6" s="1"/>
  <c r="U6" i="7"/>
  <c r="Q60" i="6"/>
  <c r="BL24" i="7"/>
  <c r="BL8" i="6" s="1"/>
  <c r="BL28" i="6" s="1"/>
  <c r="BK8" i="7"/>
  <c r="BH7" i="7"/>
  <c r="BJ23" i="7" s="1"/>
  <c r="BJ7" i="6" s="1"/>
  <c r="BI23" i="7"/>
  <c r="BI7" i="6" s="1"/>
  <c r="BI7" i="7"/>
  <c r="BK23" i="7" s="1"/>
  <c r="BK7" i="6" s="1"/>
  <c r="BE60" i="6" l="1"/>
  <c r="AS57" i="6"/>
  <c r="M60" i="6"/>
  <c r="BK22" i="7"/>
  <c r="BK6" i="6" s="1"/>
  <c r="BK26" i="6" s="1"/>
  <c r="BJ6" i="7"/>
  <c r="BL22" i="7" s="1"/>
  <c r="BL6" i="6" s="1"/>
  <c r="BL26" i="6" s="1"/>
  <c r="AG28" i="7"/>
  <c r="BH12" i="6"/>
  <c r="BF60" i="6"/>
  <c r="BH28" i="7"/>
  <c r="W41" i="6"/>
  <c r="W52" i="6"/>
  <c r="X23" i="7"/>
  <c r="X7" i="6" s="1"/>
  <c r="X27" i="6" s="1"/>
  <c r="W7" i="7"/>
  <c r="V24" i="7"/>
  <c r="V8" i="6" s="1"/>
  <c r="V28" i="6" s="1"/>
  <c r="U8" i="7"/>
  <c r="AU25" i="7"/>
  <c r="AU9" i="6" s="1"/>
  <c r="AU29" i="6" s="1"/>
  <c r="AT9" i="7"/>
  <c r="BA27" i="7"/>
  <c r="BA11" i="6" s="1"/>
  <c r="AZ11" i="7"/>
  <c r="AF42" i="6"/>
  <c r="AF46" i="6" s="1"/>
  <c r="AF53" i="6"/>
  <c r="AF57" i="6" s="1"/>
  <c r="AF32" i="6"/>
  <c r="AK40" i="6"/>
  <c r="AK51" i="6"/>
  <c r="T25" i="6"/>
  <c r="T12" i="6"/>
  <c r="AS46" i="6"/>
  <c r="AS60" i="6" s="1"/>
  <c r="P53" i="6"/>
  <c r="I23" i="3"/>
  <c r="AV6" i="7"/>
  <c r="AT39" i="6"/>
  <c r="AT32" i="6"/>
  <c r="AT50" i="6"/>
  <c r="AJ5" i="6"/>
  <c r="AI27" i="7"/>
  <c r="AI11" i="6" s="1"/>
  <c r="AH11" i="7"/>
  <c r="AJ27" i="7" s="1"/>
  <c r="AJ11" i="6" s="1"/>
  <c r="AV44" i="6"/>
  <c r="BC44" i="6" s="1"/>
  <c r="L21" i="3" s="1"/>
  <c r="AV55" i="6"/>
  <c r="BC55" i="6" s="1"/>
  <c r="L22" i="3" s="1"/>
  <c r="V25" i="7"/>
  <c r="V9" i="6" s="1"/>
  <c r="V29" i="6" s="1"/>
  <c r="U9" i="7"/>
  <c r="I60" i="6"/>
  <c r="S50" i="6"/>
  <c r="S39" i="6"/>
  <c r="S32" i="6"/>
  <c r="AT42" i="6"/>
  <c r="AT53" i="6"/>
  <c r="P40" i="6"/>
  <c r="AV40" i="6"/>
  <c r="AV51" i="6"/>
  <c r="BL42" i="6"/>
  <c r="BL53" i="6"/>
  <c r="P51" i="6"/>
  <c r="V27" i="7"/>
  <c r="V11" i="6" s="1"/>
  <c r="V31" i="6" s="1"/>
  <c r="U11" i="7"/>
  <c r="BK6" i="7"/>
  <c r="U28" i="7"/>
  <c r="U5" i="6"/>
  <c r="BI26" i="7"/>
  <c r="BI10" i="6" s="1"/>
  <c r="BH10" i="7"/>
  <c r="BJ26" i="7" s="1"/>
  <c r="BJ10" i="6" s="1"/>
  <c r="BI10" i="7"/>
  <c r="BK26" i="7" s="1"/>
  <c r="BK10" i="6" s="1"/>
  <c r="BG12" i="7"/>
  <c r="AT8" i="7"/>
  <c r="AU24" i="7"/>
  <c r="AU8" i="6" s="1"/>
  <c r="AU28" i="6" s="1"/>
  <c r="AW21" i="7"/>
  <c r="U43" i="6"/>
  <c r="U54" i="6"/>
  <c r="BK40" i="6"/>
  <c r="BK51" i="6"/>
  <c r="AW10" i="7"/>
  <c r="AT7" i="6"/>
  <c r="AT12" i="6" s="1"/>
  <c r="AT28" i="7"/>
  <c r="BI27" i="7"/>
  <c r="BI11" i="6" s="1"/>
  <c r="BH11" i="7"/>
  <c r="BJ27" i="7" s="1"/>
  <c r="BJ11" i="6" s="1"/>
  <c r="BI6" i="6"/>
  <c r="BI28" i="7"/>
  <c r="AK23" i="7"/>
  <c r="AK7" i="6" s="1"/>
  <c r="AK27" i="6" s="1"/>
  <c r="AJ7" i="7"/>
  <c r="BL40" i="6"/>
  <c r="BL51" i="6"/>
  <c r="G46" i="6"/>
  <c r="P41" i="6"/>
  <c r="W22" i="7"/>
  <c r="W6" i="6" s="1"/>
  <c r="W26" i="6" s="1"/>
  <c r="V6" i="7"/>
  <c r="AG28" i="6"/>
  <c r="AG12" i="6"/>
  <c r="U5" i="7"/>
  <c r="V21" i="7"/>
  <c r="T12" i="7"/>
  <c r="BH39" i="6"/>
  <c r="BH32" i="6"/>
  <c r="BH50" i="6"/>
  <c r="BH54" i="6"/>
  <c r="BH43" i="6"/>
  <c r="AG43" i="6"/>
  <c r="AG54" i="6"/>
  <c r="V40" i="6"/>
  <c r="V51" i="6"/>
  <c r="AH50" i="6"/>
  <c r="AH39" i="6"/>
  <c r="AX21" i="7"/>
  <c r="AR52" i="6"/>
  <c r="AR57" i="6" s="1"/>
  <c r="AR41" i="6"/>
  <c r="AR46" i="6" s="1"/>
  <c r="AR32" i="6"/>
  <c r="AH8" i="6"/>
  <c r="AH28" i="7"/>
  <c r="AL22" i="7"/>
  <c r="AL6" i="6" s="1"/>
  <c r="AL26" i="6" s="1"/>
  <c r="AK6" i="7"/>
  <c r="AW40" i="6"/>
  <c r="AW51" i="6"/>
  <c r="AP26" i="7"/>
  <c r="AP10" i="6" s="1"/>
  <c r="AO10" i="6"/>
  <c r="AO30" i="6" s="1"/>
  <c r="BM24" i="7"/>
  <c r="BM8" i="6" s="1"/>
  <c r="BM28" i="6" s="1"/>
  <c r="BL8" i="7"/>
  <c r="AJ55" i="6"/>
  <c r="AJ44" i="6"/>
  <c r="P52" i="6"/>
  <c r="G57" i="6"/>
  <c r="P57" i="6" s="1"/>
  <c r="BJ22" i="7"/>
  <c r="AN55" i="6"/>
  <c r="AN44" i="6"/>
  <c r="U56" i="6"/>
  <c r="U45" i="6"/>
  <c r="AL55" i="6"/>
  <c r="AL44" i="6"/>
  <c r="AU25" i="6"/>
  <c r="BI25" i="7"/>
  <c r="BI9" i="6" s="1"/>
  <c r="BI29" i="6" s="1"/>
  <c r="BH9" i="7"/>
  <c r="BJ25" i="7" s="1"/>
  <c r="BJ9" i="6" s="1"/>
  <c r="BJ29" i="6" s="1"/>
  <c r="AT7" i="7"/>
  <c r="AU23" i="7"/>
  <c r="AS12" i="7"/>
  <c r="AI55" i="6"/>
  <c r="AI44" i="6"/>
  <c r="AV5" i="6"/>
  <c r="BL21" i="7"/>
  <c r="BK5" i="7"/>
  <c r="P42" i="6"/>
  <c r="T55" i="6"/>
  <c r="T44" i="6"/>
  <c r="BJ25" i="6"/>
  <c r="AK21" i="7"/>
  <c r="AJ5" i="7"/>
  <c r="AH25" i="7"/>
  <c r="AH9" i="6" s="1"/>
  <c r="AH29" i="6" s="1"/>
  <c r="AG9" i="7"/>
  <c r="AI25" i="6"/>
  <c r="BK5" i="6"/>
  <c r="BJ7" i="7"/>
  <c r="U53" i="6"/>
  <c r="U42" i="6"/>
  <c r="AW5" i="7"/>
  <c r="AT54" i="6"/>
  <c r="AT43" i="6"/>
  <c r="BG51" i="6"/>
  <c r="BG57" i="6" s="1"/>
  <c r="BG40" i="6"/>
  <c r="BG46" i="6" s="1"/>
  <c r="BG32" i="6"/>
  <c r="T10" i="7"/>
  <c r="U26" i="7"/>
  <c r="U10" i="6" s="1"/>
  <c r="U30" i="6" s="1"/>
  <c r="AI24" i="7"/>
  <c r="AG12" i="7"/>
  <c r="AH8" i="7"/>
  <c r="AR60" i="6" l="1"/>
  <c r="BI9" i="7"/>
  <c r="BK25" i="7" s="1"/>
  <c r="BK9" i="6" s="1"/>
  <c r="BK29" i="6" s="1"/>
  <c r="BK32" i="6" s="1"/>
  <c r="L23" i="3"/>
  <c r="Y23" i="7"/>
  <c r="Y7" i="6" s="1"/>
  <c r="Y27" i="6" s="1"/>
  <c r="X7" i="7"/>
  <c r="BG60" i="6"/>
  <c r="BI11" i="7"/>
  <c r="BK27" i="7" s="1"/>
  <c r="BK11" i="6" s="1"/>
  <c r="BJ10" i="7"/>
  <c r="BL26" i="7" s="1"/>
  <c r="BL10" i="6" s="1"/>
  <c r="X52" i="6"/>
  <c r="X41" i="6"/>
  <c r="AL23" i="7"/>
  <c r="AL7" i="6" s="1"/>
  <c r="AL27" i="6" s="1"/>
  <c r="AK7" i="7"/>
  <c r="AV9" i="7"/>
  <c r="AX25" i="7" s="1"/>
  <c r="AX9" i="6" s="1"/>
  <c r="AX29" i="6" s="1"/>
  <c r="AW9" i="7"/>
  <c r="AY25" i="7" s="1"/>
  <c r="AY9" i="6" s="1"/>
  <c r="AY29" i="6" s="1"/>
  <c r="AX9" i="7"/>
  <c r="AZ25" i="7" s="1"/>
  <c r="AZ9" i="6" s="1"/>
  <c r="AZ29" i="6" s="1"/>
  <c r="AU9" i="7"/>
  <c r="AW25" i="7" s="1"/>
  <c r="AW9" i="6" s="1"/>
  <c r="AW29" i="6" s="1"/>
  <c r="AV25" i="7"/>
  <c r="AV9" i="6" s="1"/>
  <c r="AV29" i="6" s="1"/>
  <c r="AJ24" i="7"/>
  <c r="AU43" i="6"/>
  <c r="AU54" i="6"/>
  <c r="BJ54" i="6"/>
  <c r="BJ43" i="6"/>
  <c r="W51" i="6"/>
  <c r="W40" i="6"/>
  <c r="I11" i="3"/>
  <c r="I12" i="3"/>
  <c r="V53" i="6"/>
  <c r="V42" i="6"/>
  <c r="I17" i="3"/>
  <c r="I16" i="3"/>
  <c r="BJ6" i="6"/>
  <c r="BJ28" i="7"/>
  <c r="U25" i="6"/>
  <c r="U12" i="6"/>
  <c r="AI11" i="7"/>
  <c r="AU7" i="6"/>
  <c r="AU12" i="6" s="1"/>
  <c r="AU28" i="7"/>
  <c r="BI26" i="6"/>
  <c r="BI12" i="6"/>
  <c r="AL40" i="6"/>
  <c r="AL51" i="6"/>
  <c r="AI8" i="7"/>
  <c r="S46" i="6"/>
  <c r="AK5" i="6"/>
  <c r="W21" i="7"/>
  <c r="V5" i="7"/>
  <c r="AY26" i="7"/>
  <c r="AY10" i="6" s="1"/>
  <c r="AX10" i="7"/>
  <c r="AT46" i="6"/>
  <c r="AX22" i="7"/>
  <c r="AX6" i="6" s="1"/>
  <c r="AX26" i="6" s="1"/>
  <c r="AW6" i="7"/>
  <c r="AM22" i="7"/>
  <c r="AM6" i="6" s="1"/>
  <c r="AM26" i="6" s="1"/>
  <c r="AL6" i="7"/>
  <c r="T50" i="6"/>
  <c r="T57" i="6" s="1"/>
  <c r="T39" i="6"/>
  <c r="T46" i="6" s="1"/>
  <c r="T32" i="6"/>
  <c r="AI8" i="6"/>
  <c r="G60" i="6"/>
  <c r="P46" i="6"/>
  <c r="P60" i="6" s="1"/>
  <c r="AW5" i="6"/>
  <c r="U44" i="6"/>
  <c r="U55" i="6"/>
  <c r="AI39" i="6"/>
  <c r="AI50" i="6"/>
  <c r="BL5" i="6"/>
  <c r="BJ9" i="7"/>
  <c r="BJ11" i="7"/>
  <c r="AU53" i="6"/>
  <c r="AU42" i="6"/>
  <c r="V26" i="7"/>
  <c r="V10" i="6" s="1"/>
  <c r="V30" i="6" s="1"/>
  <c r="U10" i="7"/>
  <c r="BI54" i="6"/>
  <c r="BI43" i="6"/>
  <c r="BH46" i="6"/>
  <c r="AV24" i="7"/>
  <c r="AV8" i="6" s="1"/>
  <c r="AV28" i="6" s="1"/>
  <c r="AU8" i="7"/>
  <c r="AW24" i="7" s="1"/>
  <c r="AW8" i="6" s="1"/>
  <c r="AW28" i="6" s="1"/>
  <c r="AV8" i="7"/>
  <c r="AX24" i="7" s="1"/>
  <c r="AX8" i="6" s="1"/>
  <c r="AX28" i="6" s="1"/>
  <c r="W27" i="7"/>
  <c r="W11" i="6" s="1"/>
  <c r="W31" i="6" s="1"/>
  <c r="V11" i="7"/>
  <c r="S57" i="6"/>
  <c r="AJ25" i="6"/>
  <c r="AY21" i="7"/>
  <c r="AX5" i="7"/>
  <c r="BJ39" i="6"/>
  <c r="BJ50" i="6"/>
  <c r="AU7" i="7"/>
  <c r="AV7" i="7" s="1"/>
  <c r="AV23" i="7"/>
  <c r="AT12" i="7"/>
  <c r="BK54" i="6"/>
  <c r="BK57" i="6" s="1"/>
  <c r="BK43" i="6"/>
  <c r="BK46" i="6" s="1"/>
  <c r="W6" i="7"/>
  <c r="X22" i="7"/>
  <c r="X6" i="6" s="1"/>
  <c r="X26" i="6" s="1"/>
  <c r="V8" i="7"/>
  <c r="W24" i="7"/>
  <c r="W8" i="6" s="1"/>
  <c r="W28" i="6" s="1"/>
  <c r="BH12" i="7"/>
  <c r="BK28" i="7"/>
  <c r="AH28" i="6"/>
  <c r="AH12" i="6"/>
  <c r="BH57" i="6"/>
  <c r="BM22" i="7"/>
  <c r="BM6" i="6" s="1"/>
  <c r="BM26" i="6" s="1"/>
  <c r="BL6" i="7"/>
  <c r="AI25" i="7"/>
  <c r="AI9" i="6" s="1"/>
  <c r="AI29" i="6" s="1"/>
  <c r="AH9" i="7"/>
  <c r="AJ25" i="7" s="1"/>
  <c r="AJ9" i="6" s="1"/>
  <c r="AJ29" i="6" s="1"/>
  <c r="AH43" i="6"/>
  <c r="AH54" i="6"/>
  <c r="AV25" i="6"/>
  <c r="BN24" i="7"/>
  <c r="BN8" i="6" s="1"/>
  <c r="BN28" i="6" s="1"/>
  <c r="BM8" i="7"/>
  <c r="AX5" i="6"/>
  <c r="V45" i="6"/>
  <c r="V56" i="6"/>
  <c r="AG53" i="6"/>
  <c r="AG57" i="6" s="1"/>
  <c r="AG42" i="6"/>
  <c r="AG46" i="6" s="1"/>
  <c r="AG32" i="6"/>
  <c r="BL23" i="7"/>
  <c r="BL7" i="6" s="1"/>
  <c r="BK7" i="7"/>
  <c r="BM21" i="7"/>
  <c r="BL5" i="7"/>
  <c r="AU39" i="6"/>
  <c r="AU32" i="6"/>
  <c r="AU50" i="6"/>
  <c r="BM42" i="6"/>
  <c r="BM53" i="6"/>
  <c r="BK10" i="7"/>
  <c r="W25" i="7"/>
  <c r="W9" i="6" s="1"/>
  <c r="W29" i="6" s="1"/>
  <c r="V9" i="7"/>
  <c r="AT57" i="6"/>
  <c r="AF60" i="6"/>
  <c r="AK41" i="6"/>
  <c r="AK52" i="6"/>
  <c r="AL21" i="7"/>
  <c r="AK5" i="7"/>
  <c r="BI12" i="7"/>
  <c r="AO44" i="6"/>
  <c r="AP44" i="6" s="1"/>
  <c r="K21" i="3" s="1"/>
  <c r="AP30" i="6"/>
  <c r="AO55" i="6"/>
  <c r="AP55" i="6" s="1"/>
  <c r="K22" i="3" s="1"/>
  <c r="V5" i="6"/>
  <c r="V54" i="6"/>
  <c r="V43" i="6"/>
  <c r="BB27" i="7"/>
  <c r="BA11" i="7"/>
  <c r="BD27" i="7" s="1"/>
  <c r="BD11" i="6" s="1"/>
  <c r="T60" i="6" l="1"/>
  <c r="BK60" i="6"/>
  <c r="BK12" i="6"/>
  <c r="AX23" i="7"/>
  <c r="AX7" i="6" s="1"/>
  <c r="AW7" i="7"/>
  <c r="AY23" i="7" s="1"/>
  <c r="AY7" i="6" s="1"/>
  <c r="AG60" i="6"/>
  <c r="AT60" i="6"/>
  <c r="Y7" i="7"/>
  <c r="Z23" i="7"/>
  <c r="Z7" i="6" s="1"/>
  <c r="Z27" i="6" s="1"/>
  <c r="Y52" i="6"/>
  <c r="Y41" i="6"/>
  <c r="K23" i="3"/>
  <c r="AI28" i="7"/>
  <c r="I6" i="3"/>
  <c r="I13" i="3"/>
  <c r="I5" i="3"/>
  <c r="AV12" i="7"/>
  <c r="V25" i="6"/>
  <c r="V12" i="6"/>
  <c r="AM51" i="6"/>
  <c r="AM40" i="6"/>
  <c r="S60" i="6"/>
  <c r="AV54" i="6"/>
  <c r="AV43" i="6"/>
  <c r="V28" i="7"/>
  <c r="BM5" i="6"/>
  <c r="AV39" i="6"/>
  <c r="AV46" i="6" s="1"/>
  <c r="AV50" i="6"/>
  <c r="AV32" i="6"/>
  <c r="AK24" i="7"/>
  <c r="AI12" i="7"/>
  <c r="AJ8" i="7"/>
  <c r="X25" i="7"/>
  <c r="X9" i="6" s="1"/>
  <c r="X29" i="6" s="1"/>
  <c r="W9" i="7"/>
  <c r="AX40" i="6"/>
  <c r="AX51" i="6"/>
  <c r="AX53" i="6"/>
  <c r="AX42" i="6"/>
  <c r="BH60" i="6"/>
  <c r="BM23" i="7"/>
  <c r="BM7" i="6" s="1"/>
  <c r="BL7" i="7"/>
  <c r="AH42" i="6"/>
  <c r="AH46" i="6" s="1"/>
  <c r="AH53" i="6"/>
  <c r="AH57" i="6" s="1"/>
  <c r="AH32" i="6"/>
  <c r="AX7" i="7"/>
  <c r="X27" i="7"/>
  <c r="X11" i="6" s="1"/>
  <c r="W11" i="7"/>
  <c r="AW43" i="6"/>
  <c r="AW54" i="6"/>
  <c r="W53" i="6"/>
  <c r="W42" i="6"/>
  <c r="AX54" i="6"/>
  <c r="AX43" i="6"/>
  <c r="AZ26" i="7"/>
  <c r="AZ10" i="6" s="1"/>
  <c r="AY10" i="7"/>
  <c r="AM21" i="7"/>
  <c r="AL5" i="7"/>
  <c r="X51" i="6"/>
  <c r="X40" i="6"/>
  <c r="AV42" i="6"/>
  <c r="AV53" i="6"/>
  <c r="AY9" i="7"/>
  <c r="AL52" i="6"/>
  <c r="AL41" i="6"/>
  <c r="BC27" i="7"/>
  <c r="BC11" i="6" s="1"/>
  <c r="BB11" i="6"/>
  <c r="AX12" i="6"/>
  <c r="AX25" i="6"/>
  <c r="AY5" i="6"/>
  <c r="BL25" i="7"/>
  <c r="BL9" i="6" s="1"/>
  <c r="BL29" i="6" s="1"/>
  <c r="BK9" i="7"/>
  <c r="W5" i="6"/>
  <c r="U39" i="6"/>
  <c r="U46" i="6" s="1"/>
  <c r="U50" i="6"/>
  <c r="U32" i="6"/>
  <c r="W45" i="6"/>
  <c r="AC45" i="6" s="1"/>
  <c r="J26" i="3" s="1"/>
  <c r="W56" i="6"/>
  <c r="AC56" i="6" s="1"/>
  <c r="J27" i="3" s="1"/>
  <c r="N27" i="3" s="1"/>
  <c r="W26" i="7"/>
  <c r="W10" i="6" s="1"/>
  <c r="W30" i="6" s="1"/>
  <c r="V10" i="7"/>
  <c r="V12" i="7" s="1"/>
  <c r="AW42" i="6"/>
  <c r="AW53" i="6"/>
  <c r="X21" i="7"/>
  <c r="W5" i="7"/>
  <c r="AM23" i="7"/>
  <c r="AM7" i="6" s="1"/>
  <c r="AM27" i="6" s="1"/>
  <c r="AL7" i="7"/>
  <c r="AL5" i="6"/>
  <c r="AI28" i="6"/>
  <c r="AI12" i="6"/>
  <c r="AX28" i="7"/>
  <c r="AI54" i="6"/>
  <c r="AI43" i="6"/>
  <c r="AW8" i="7"/>
  <c r="AK25" i="6"/>
  <c r="BJ12" i="7"/>
  <c r="AY22" i="7"/>
  <c r="AY6" i="6" s="1"/>
  <c r="AY26" i="6" s="1"/>
  <c r="AX6" i="7"/>
  <c r="AW25" i="6"/>
  <c r="AY43" i="6"/>
  <c r="AY54" i="6"/>
  <c r="BM26" i="7"/>
  <c r="BM10" i="6" s="1"/>
  <c r="BL10" i="7"/>
  <c r="AW23" i="7"/>
  <c r="AU12" i="7"/>
  <c r="BI51" i="6"/>
  <c r="BI57" i="6" s="1"/>
  <c r="BI40" i="6"/>
  <c r="BI46" i="6" s="1"/>
  <c r="BI32" i="6"/>
  <c r="X24" i="7"/>
  <c r="X8" i="6" s="1"/>
  <c r="X28" i="6" s="1"/>
  <c r="W8" i="7"/>
  <c r="AK27" i="7"/>
  <c r="AK11" i="6" s="1"/>
  <c r="AJ11" i="7"/>
  <c r="AZ21" i="7"/>
  <c r="AY5" i="7"/>
  <c r="U12" i="7"/>
  <c r="AU46" i="6"/>
  <c r="BO24" i="7"/>
  <c r="BN8" i="7"/>
  <c r="BN22" i="7"/>
  <c r="BN6" i="6" s="1"/>
  <c r="BN26" i="6" s="1"/>
  <c r="BM6" i="7"/>
  <c r="AV7" i="6"/>
  <c r="AV12" i="6" s="1"/>
  <c r="AV28" i="7"/>
  <c r="BJ26" i="6"/>
  <c r="BJ12" i="6"/>
  <c r="AH12" i="7"/>
  <c r="AZ43" i="6"/>
  <c r="AZ54" i="6"/>
  <c r="W54" i="6"/>
  <c r="W43" i="6"/>
  <c r="V44" i="6"/>
  <c r="V55" i="6"/>
  <c r="AJ43" i="6"/>
  <c r="AJ54" i="6"/>
  <c r="BL27" i="7"/>
  <c r="BL11" i="6" s="1"/>
  <c r="BK11" i="7"/>
  <c r="Y22" i="7"/>
  <c r="Y6" i="6" s="1"/>
  <c r="Y26" i="6" s="1"/>
  <c r="X6" i="7"/>
  <c r="AU57" i="6"/>
  <c r="AI9" i="7"/>
  <c r="BN21" i="7"/>
  <c r="BM5" i="7"/>
  <c r="BN42" i="6"/>
  <c r="BN53" i="6"/>
  <c r="BM40" i="6"/>
  <c r="BM51" i="6"/>
  <c r="AJ39" i="6"/>
  <c r="AJ50" i="6"/>
  <c r="AN22" i="7"/>
  <c r="AN6" i="6" s="1"/>
  <c r="AN26" i="6" s="1"/>
  <c r="AM6" i="7"/>
  <c r="I18" i="3"/>
  <c r="AJ8" i="6"/>
  <c r="AJ28" i="7"/>
  <c r="AU60" i="6" l="1"/>
  <c r="AV57" i="6"/>
  <c r="AV60" i="6" s="1"/>
  <c r="Z52" i="6"/>
  <c r="Z41" i="6"/>
  <c r="AH60" i="6"/>
  <c r="AA23" i="7"/>
  <c r="AA7" i="6" s="1"/>
  <c r="AA27" i="6" s="1"/>
  <c r="Z7" i="7"/>
  <c r="AK8" i="6"/>
  <c r="BI60" i="6"/>
  <c r="AY25" i="6"/>
  <c r="AM5" i="6"/>
  <c r="BL54" i="6"/>
  <c r="BL57" i="6" s="1"/>
  <c r="BL43" i="6"/>
  <c r="BL46" i="6" s="1"/>
  <c r="BL32" i="6"/>
  <c r="AY24" i="7"/>
  <c r="AX8" i="7"/>
  <c r="BA26" i="7"/>
  <c r="BA10" i="6" s="1"/>
  <c r="AZ10" i="7"/>
  <c r="AO22" i="7"/>
  <c r="AN6" i="7"/>
  <c r="AQ22" i="7" s="1"/>
  <c r="AQ6" i="6" s="1"/>
  <c r="AQ26" i="6" s="1"/>
  <c r="AZ5" i="6"/>
  <c r="BO22" i="7"/>
  <c r="BN6" i="7"/>
  <c r="X5" i="7"/>
  <c r="Y21" i="7"/>
  <c r="W12" i="7"/>
  <c r="AZ23" i="7"/>
  <c r="AZ7" i="6" s="1"/>
  <c r="AY7" i="7"/>
  <c r="AJ28" i="6"/>
  <c r="AJ12" i="6"/>
  <c r="AK39" i="6"/>
  <c r="AK50" i="6"/>
  <c r="AN21" i="7"/>
  <c r="AM5" i="7"/>
  <c r="BO21" i="7"/>
  <c r="BN5" i="7"/>
  <c r="BL12" i="6"/>
  <c r="AX50" i="6"/>
  <c r="AX57" i="6" s="1"/>
  <c r="AX39" i="6"/>
  <c r="AX46" i="6" s="1"/>
  <c r="AX32" i="6"/>
  <c r="AW7" i="6"/>
  <c r="AW12" i="6" s="1"/>
  <c r="AW28" i="7"/>
  <c r="X26" i="7"/>
  <c r="X10" i="6" s="1"/>
  <c r="W10" i="7"/>
  <c r="J28" i="3"/>
  <c r="N28" i="3" s="1"/>
  <c r="N26" i="3"/>
  <c r="AI53" i="6"/>
  <c r="AI57" i="6" s="1"/>
  <c r="AI42" i="6"/>
  <c r="AI46" i="6" s="1"/>
  <c r="AI32" i="6"/>
  <c r="BM27" i="7"/>
  <c r="BM11" i="6" s="1"/>
  <c r="BL11" i="7"/>
  <c r="AW39" i="6"/>
  <c r="AW46" i="6" s="1"/>
  <c r="AW50" i="6"/>
  <c r="AW57" i="6" s="1"/>
  <c r="AW32" i="6"/>
  <c r="AL25" i="6"/>
  <c r="U57" i="6"/>
  <c r="U60" i="6" s="1"/>
  <c r="BA25" i="7"/>
  <c r="BA9" i="6" s="1"/>
  <c r="BA29" i="6" s="1"/>
  <c r="AZ9" i="7"/>
  <c r="X28" i="7"/>
  <c r="X5" i="6"/>
  <c r="BN5" i="6"/>
  <c r="V39" i="6"/>
  <c r="V32" i="6"/>
  <c r="V50" i="6"/>
  <c r="V57" i="6" s="1"/>
  <c r="BA21" i="7"/>
  <c r="AZ5" i="7"/>
  <c r="W55" i="6"/>
  <c r="AC55" i="6" s="1"/>
  <c r="J22" i="3" s="1"/>
  <c r="N22" i="3" s="1"/>
  <c r="W44" i="6"/>
  <c r="AC44" i="6" s="1"/>
  <c r="J21" i="3" s="1"/>
  <c r="I7" i="3"/>
  <c r="BJ51" i="6"/>
  <c r="BJ57" i="6" s="1"/>
  <c r="BJ40" i="6"/>
  <c r="BJ46" i="6" s="1"/>
  <c r="BJ32" i="6"/>
  <c r="Y25" i="7"/>
  <c r="Y9" i="6" s="1"/>
  <c r="Y29" i="6" s="1"/>
  <c r="X9" i="7"/>
  <c r="X42" i="6"/>
  <c r="X53" i="6"/>
  <c r="BM25" i="7"/>
  <c r="BM9" i="6" s="1"/>
  <c r="BM29" i="6" s="1"/>
  <c r="BL9" i="7"/>
  <c r="BK12" i="7"/>
  <c r="BN40" i="6"/>
  <c r="BN51" i="6"/>
  <c r="AN51" i="6"/>
  <c r="AN40" i="6"/>
  <c r="AK25" i="7"/>
  <c r="AK9" i="6" s="1"/>
  <c r="AK29" i="6" s="1"/>
  <c r="AJ9" i="7"/>
  <c r="BN26" i="7"/>
  <c r="BN10" i="6" s="1"/>
  <c r="BM10" i="7"/>
  <c r="Y6" i="7"/>
  <c r="Z22" i="7"/>
  <c r="Z6" i="6" s="1"/>
  <c r="Z26" i="6" s="1"/>
  <c r="Y51" i="6"/>
  <c r="Y40" i="6"/>
  <c r="BL28" i="7"/>
  <c r="AL27" i="7"/>
  <c r="AL11" i="6" s="1"/>
  <c r="AK11" i="7"/>
  <c r="AZ22" i="7"/>
  <c r="AZ6" i="6" s="1"/>
  <c r="AZ26" i="6" s="1"/>
  <c r="AY6" i="7"/>
  <c r="AN23" i="7"/>
  <c r="AN7" i="6" s="1"/>
  <c r="AN27" i="6" s="1"/>
  <c r="AM7" i="7"/>
  <c r="W25" i="6"/>
  <c r="W12" i="6"/>
  <c r="Y27" i="7"/>
  <c r="Y11" i="6" s="1"/>
  <c r="X11" i="7"/>
  <c r="X54" i="6"/>
  <c r="X43" i="6"/>
  <c r="AW12" i="7"/>
  <c r="BP24" i="7"/>
  <c r="BP8" i="6" s="1"/>
  <c r="BO8" i="6"/>
  <c r="BO28" i="6" s="1"/>
  <c r="BN23" i="7"/>
  <c r="BN7" i="6" s="1"/>
  <c r="BM7" i="7"/>
  <c r="BL12" i="7"/>
  <c r="Y24" i="7"/>
  <c r="Y8" i="6" s="1"/>
  <c r="Y28" i="6" s="1"/>
  <c r="X8" i="7"/>
  <c r="AY40" i="6"/>
  <c r="AY51" i="6"/>
  <c r="AM41" i="6"/>
  <c r="AM52" i="6"/>
  <c r="W28" i="7"/>
  <c r="AL24" i="7"/>
  <c r="AK8" i="7"/>
  <c r="AJ12" i="7"/>
  <c r="AX60" i="6" l="1"/>
  <c r="BJ60" i="6"/>
  <c r="AK28" i="7"/>
  <c r="AI60" i="6"/>
  <c r="AB23" i="7"/>
  <c r="AA7" i="7"/>
  <c r="AD23" i="7" s="1"/>
  <c r="AD7" i="6" s="1"/>
  <c r="AD27" i="6" s="1"/>
  <c r="AA52" i="6"/>
  <c r="AA41" i="6"/>
  <c r="AJ53" i="6"/>
  <c r="AJ57" i="6" s="1"/>
  <c r="AJ42" i="6"/>
  <c r="AJ46" i="6" s="1"/>
  <c r="AJ32" i="6"/>
  <c r="BO42" i="6"/>
  <c r="BP28" i="6"/>
  <c r="BO53" i="6"/>
  <c r="BA23" i="7"/>
  <c r="BA7" i="6" s="1"/>
  <c r="AZ7" i="7"/>
  <c r="AZ24" i="7"/>
  <c r="AZ8" i="6" s="1"/>
  <c r="AZ28" i="6" s="1"/>
  <c r="AY8" i="7"/>
  <c r="BB25" i="7"/>
  <c r="BA9" i="7"/>
  <c r="BD25" i="7" s="1"/>
  <c r="BD9" i="6" s="1"/>
  <c r="BD29" i="6" s="1"/>
  <c r="AY8" i="6"/>
  <c r="AY28" i="7"/>
  <c r="BA22" i="7"/>
  <c r="BA6" i="6" s="1"/>
  <c r="BA26" i="6" s="1"/>
  <c r="AZ6" i="7"/>
  <c r="BB21" i="7"/>
  <c r="BA5" i="7"/>
  <c r="BM28" i="7"/>
  <c r="Y5" i="7"/>
  <c r="Z21" i="7"/>
  <c r="BL60" i="6"/>
  <c r="BO23" i="7"/>
  <c r="BN7" i="7"/>
  <c r="J23" i="3"/>
  <c r="N23" i="3" s="1"/>
  <c r="N21" i="3"/>
  <c r="Y5" i="6"/>
  <c r="BO26" i="7"/>
  <c r="BN10" i="7"/>
  <c r="AO21" i="7"/>
  <c r="AN5" i="7"/>
  <c r="AM25" i="6"/>
  <c r="AX12" i="7"/>
  <c r="AN5" i="6"/>
  <c r="AY39" i="6"/>
  <c r="AY50" i="6"/>
  <c r="BN27" i="7"/>
  <c r="BN11" i="6" s="1"/>
  <c r="BM11" i="7"/>
  <c r="BB26" i="7"/>
  <c r="BA10" i="7"/>
  <c r="BD26" i="7" s="1"/>
  <c r="BD10" i="6" s="1"/>
  <c r="AK28" i="6"/>
  <c r="AK12" i="6"/>
  <c r="AL8" i="6"/>
  <c r="AM27" i="7"/>
  <c r="AM11" i="6" s="1"/>
  <c r="AL11" i="7"/>
  <c r="BM54" i="6"/>
  <c r="BM57" i="6" s="1"/>
  <c r="BM43" i="6"/>
  <c r="BM46" i="6" s="1"/>
  <c r="BM32" i="6"/>
  <c r="BO5" i="6"/>
  <c r="BP21" i="7"/>
  <c r="BP5" i="6" s="1"/>
  <c r="Y53" i="6"/>
  <c r="Y42" i="6"/>
  <c r="AY12" i="7"/>
  <c r="AL39" i="6"/>
  <c r="AL50" i="6"/>
  <c r="BP22" i="7"/>
  <c r="BP6" i="6" s="1"/>
  <c r="BO6" i="6"/>
  <c r="BO26" i="6" s="1"/>
  <c r="Z25" i="7"/>
  <c r="Z9" i="6" s="1"/>
  <c r="Z29" i="6" s="1"/>
  <c r="Y9" i="7"/>
  <c r="BM12" i="6"/>
  <c r="AZ25" i="6"/>
  <c r="W39" i="6"/>
  <c r="W46" i="6" s="1"/>
  <c r="W50" i="6"/>
  <c r="W32" i="6"/>
  <c r="AL25" i="7"/>
  <c r="AL9" i="6" s="1"/>
  <c r="AL29" i="6" s="1"/>
  <c r="AK9" i="7"/>
  <c r="Y54" i="6"/>
  <c r="Y43" i="6"/>
  <c r="AO23" i="7"/>
  <c r="AN7" i="7"/>
  <c r="AQ23" i="7" s="1"/>
  <c r="AQ7" i="6" s="1"/>
  <c r="AQ27" i="6" s="1"/>
  <c r="AK43" i="6"/>
  <c r="AK54" i="6"/>
  <c r="V46" i="6"/>
  <c r="AW60" i="6"/>
  <c r="X10" i="7"/>
  <c r="Y26" i="7"/>
  <c r="Y10" i="6" s="1"/>
  <c r="AP22" i="7"/>
  <c r="AP6" i="6" s="1"/>
  <c r="AO6" i="6"/>
  <c r="AO26" i="6" s="1"/>
  <c r="AM24" i="7"/>
  <c r="AL8" i="7"/>
  <c r="AZ40" i="6"/>
  <c r="AZ51" i="6"/>
  <c r="X12" i="6"/>
  <c r="X25" i="6"/>
  <c r="BN25" i="7"/>
  <c r="BM9" i="7"/>
  <c r="BA43" i="6"/>
  <c r="BA54" i="6"/>
  <c r="Z51" i="6"/>
  <c r="Z40" i="6"/>
  <c r="Y8" i="7"/>
  <c r="Z24" i="7"/>
  <c r="Z8" i="6" s="1"/>
  <c r="Z28" i="6" s="1"/>
  <c r="Z27" i="7"/>
  <c r="Z11" i="6" s="1"/>
  <c r="Y11" i="7"/>
  <c r="Z6" i="7"/>
  <c r="AA22" i="7"/>
  <c r="AA6" i="6" s="1"/>
  <c r="AA26" i="6" s="1"/>
  <c r="BA5" i="6"/>
  <c r="AN41" i="6"/>
  <c r="AN52" i="6"/>
  <c r="AQ51" i="6"/>
  <c r="AQ40" i="6"/>
  <c r="BM60" i="6" l="1"/>
  <c r="AJ60" i="6"/>
  <c r="AD52" i="6"/>
  <c r="AD41" i="6"/>
  <c r="AB7" i="6"/>
  <c r="AB27" i="6" s="1"/>
  <c r="AC23" i="7"/>
  <c r="AC7" i="6" s="1"/>
  <c r="BN9" i="6"/>
  <c r="BN28" i="7"/>
  <c r="AZ53" i="6"/>
  <c r="AZ42" i="6"/>
  <c r="X39" i="6"/>
  <c r="X46" i="6" s="1"/>
  <c r="X50" i="6"/>
  <c r="X57" i="6" s="1"/>
  <c r="X32" i="6"/>
  <c r="AM25" i="7"/>
  <c r="AM9" i="6" s="1"/>
  <c r="AM29" i="6" s="1"/>
  <c r="AL9" i="7"/>
  <c r="AL12" i="7" s="1"/>
  <c r="BB9" i="6"/>
  <c r="BB29" i="6" s="1"/>
  <c r="BC25" i="7"/>
  <c r="BC9" i="6" s="1"/>
  <c r="Z26" i="7"/>
  <c r="Z10" i="6" s="1"/>
  <c r="Y10" i="7"/>
  <c r="AL43" i="6"/>
  <c r="AL54" i="6"/>
  <c r="AK42" i="6"/>
  <c r="AK46" i="6" s="1"/>
  <c r="AK53" i="6"/>
  <c r="AK57" i="6" s="1"/>
  <c r="AK32" i="6"/>
  <c r="AM39" i="6"/>
  <c r="AM50" i="6"/>
  <c r="X12" i="7"/>
  <c r="BO25" i="7"/>
  <c r="BN9" i="7"/>
  <c r="BN12" i="7" s="1"/>
  <c r="AQ21" i="7"/>
  <c r="Z5" i="6"/>
  <c r="BA24" i="7"/>
  <c r="AZ8" i="7"/>
  <c r="BD21" i="7"/>
  <c r="AA40" i="6"/>
  <c r="AA51" i="6"/>
  <c r="AQ41" i="6"/>
  <c r="BC41" i="6" s="1"/>
  <c r="AQ52" i="6"/>
  <c r="BC52" i="6" s="1"/>
  <c r="Y28" i="7"/>
  <c r="BC26" i="7"/>
  <c r="BC10" i="6" s="1"/>
  <c r="BB10" i="6"/>
  <c r="BA25" i="6"/>
  <c r="V60" i="6"/>
  <c r="BB23" i="7"/>
  <c r="BA7" i="7"/>
  <c r="BD23" i="7" s="1"/>
  <c r="BD7" i="6" s="1"/>
  <c r="BP26" i="7"/>
  <c r="BP10" i="6" s="1"/>
  <c r="BO10" i="6"/>
  <c r="AB22" i="7"/>
  <c r="AA6" i="7"/>
  <c r="AD22" i="7" s="1"/>
  <c r="AD6" i="6" s="1"/>
  <c r="AD26" i="6" s="1"/>
  <c r="AA27" i="7"/>
  <c r="AA11" i="6" s="1"/>
  <c r="Z11" i="7"/>
  <c r="AK12" i="7"/>
  <c r="AP23" i="7"/>
  <c r="AP7" i="6" s="1"/>
  <c r="AO7" i="6"/>
  <c r="AO27" i="6" s="1"/>
  <c r="AA25" i="7"/>
  <c r="AA9" i="6" s="1"/>
  <c r="AA29" i="6" s="1"/>
  <c r="Z9" i="7"/>
  <c r="AN24" i="7"/>
  <c r="AM8" i="7"/>
  <c r="Z43" i="6"/>
  <c r="Z54" i="6"/>
  <c r="BB22" i="7"/>
  <c r="BA6" i="7"/>
  <c r="BD22" i="7" s="1"/>
  <c r="BD6" i="6" s="1"/>
  <c r="BD26" i="6" s="1"/>
  <c r="BA51" i="6"/>
  <c r="BA40" i="6"/>
  <c r="BO27" i="7"/>
  <c r="BN11" i="7"/>
  <c r="AO5" i="6"/>
  <c r="AP21" i="7"/>
  <c r="AP5" i="6" s="1"/>
  <c r="BB5" i="6"/>
  <c r="BC21" i="7"/>
  <c r="BC5" i="6" s="1"/>
  <c r="BO40" i="6"/>
  <c r="BO51" i="6"/>
  <c r="BP26" i="6"/>
  <c r="AZ28" i="7"/>
  <c r="AN25" i="6"/>
  <c r="AL28" i="7"/>
  <c r="BP23" i="7"/>
  <c r="BP7" i="6" s="1"/>
  <c r="BO7" i="6"/>
  <c r="AY28" i="6"/>
  <c r="AY12" i="6"/>
  <c r="W57" i="6"/>
  <c r="W60" i="6" s="1"/>
  <c r="Z5" i="7"/>
  <c r="Y12" i="7"/>
  <c r="AA21" i="7"/>
  <c r="AZ12" i="6"/>
  <c r="AZ39" i="6"/>
  <c r="AZ32" i="6"/>
  <c r="AZ50" i="6"/>
  <c r="Y12" i="6"/>
  <c r="Y25" i="6"/>
  <c r="Z53" i="6"/>
  <c r="Z42" i="6"/>
  <c r="AM8" i="6"/>
  <c r="AN27" i="7"/>
  <c r="AN11" i="6" s="1"/>
  <c r="AM11" i="7"/>
  <c r="AA24" i="7"/>
  <c r="AA8" i="6" s="1"/>
  <c r="AA28" i="6" s="1"/>
  <c r="Z8" i="7"/>
  <c r="AP26" i="6"/>
  <c r="AO51" i="6"/>
  <c r="AO40" i="6"/>
  <c r="AL28" i="6"/>
  <c r="AL12" i="6"/>
  <c r="BD43" i="6"/>
  <c r="BD54" i="6"/>
  <c r="BM12" i="7"/>
  <c r="AB52" i="6" l="1"/>
  <c r="AC52" i="6" s="1"/>
  <c r="AB41" i="6"/>
  <c r="AC41" i="6" s="1"/>
  <c r="AC27" i="6"/>
  <c r="Z28" i="7"/>
  <c r="AD51" i="6"/>
  <c r="AP51" i="6" s="1"/>
  <c r="AD40" i="6"/>
  <c r="AP40" i="6" s="1"/>
  <c r="AM54" i="6"/>
  <c r="AM43" i="6"/>
  <c r="AB21" i="7"/>
  <c r="AA5" i="7"/>
  <c r="AC22" i="7"/>
  <c r="AC6" i="6" s="1"/>
  <c r="AB6" i="6"/>
  <c r="AB26" i="6" s="1"/>
  <c r="BA12" i="7"/>
  <c r="AL42" i="6"/>
  <c r="AL46" i="6" s="1"/>
  <c r="AL53" i="6"/>
  <c r="AL57" i="6" s="1"/>
  <c r="AL32" i="6"/>
  <c r="BD5" i="6"/>
  <c r="AO25" i="6"/>
  <c r="AN8" i="6"/>
  <c r="BA8" i="6"/>
  <c r="BA28" i="7"/>
  <c r="BB54" i="6"/>
  <c r="BC29" i="6"/>
  <c r="BB43" i="6"/>
  <c r="X60" i="6"/>
  <c r="AK60" i="6"/>
  <c r="BA39" i="6"/>
  <c r="BA50" i="6"/>
  <c r="AA26" i="7"/>
  <c r="AA10" i="6" s="1"/>
  <c r="Z10" i="7"/>
  <c r="BN29" i="6"/>
  <c r="BN12" i="6"/>
  <c r="AA53" i="6"/>
  <c r="AA42" i="6"/>
  <c r="AB27" i="7"/>
  <c r="AA11" i="7"/>
  <c r="AD27" i="7" s="1"/>
  <c r="AD11" i="6" s="1"/>
  <c r="AA5" i="6"/>
  <c r="AM28" i="7"/>
  <c r="AM28" i="6"/>
  <c r="AM12" i="6"/>
  <c r="BB25" i="6"/>
  <c r="AA9" i="7"/>
  <c r="AD25" i="7" s="1"/>
  <c r="AD9" i="6" s="1"/>
  <c r="AD29" i="6" s="1"/>
  <c r="AB25" i="7"/>
  <c r="Z25" i="6"/>
  <c r="Z12" i="6"/>
  <c r="AZ57" i="6"/>
  <c r="AA54" i="6"/>
  <c r="AA43" i="6"/>
  <c r="BP27" i="7"/>
  <c r="BP11" i="6" s="1"/>
  <c r="BO11" i="6"/>
  <c r="AP27" i="6"/>
  <c r="AO52" i="6"/>
  <c r="AP52" i="6" s="1"/>
  <c r="AO41" i="6"/>
  <c r="AP41" i="6" s="1"/>
  <c r="AQ5" i="6"/>
  <c r="BO9" i="6"/>
  <c r="BP25" i="7"/>
  <c r="BP9" i="6" s="1"/>
  <c r="BO28" i="7"/>
  <c r="BP28" i="7" s="1"/>
  <c r="AO27" i="7"/>
  <c r="AN11" i="7"/>
  <c r="AQ27" i="7" s="1"/>
  <c r="AQ11" i="6" s="1"/>
  <c r="BD40" i="6"/>
  <c r="BP40" i="6" s="1"/>
  <c r="BD51" i="6"/>
  <c r="BP51" i="6" s="1"/>
  <c r="AN25" i="7"/>
  <c r="AN9" i="6" s="1"/>
  <c r="AN29" i="6" s="1"/>
  <c r="AM9" i="7"/>
  <c r="AM12" i="7" s="1"/>
  <c r="BB6" i="6"/>
  <c r="BB26" i="6" s="1"/>
  <c r="BC22" i="7"/>
  <c r="BC6" i="6" s="1"/>
  <c r="Y50" i="6"/>
  <c r="Y32" i="6"/>
  <c r="Y39" i="6"/>
  <c r="Y46" i="6" s="1"/>
  <c r="AY42" i="6"/>
  <c r="AY46" i="6" s="1"/>
  <c r="AY53" i="6"/>
  <c r="AY57" i="6" s="1"/>
  <c r="AY32" i="6"/>
  <c r="AO24" i="7"/>
  <c r="AN8" i="7"/>
  <c r="BB7" i="6"/>
  <c r="BC23" i="7"/>
  <c r="BC7" i="6" s="1"/>
  <c r="BB24" i="7"/>
  <c r="BB28" i="7" s="1"/>
  <c r="BC28" i="7" s="1"/>
  <c r="BA8" i="7"/>
  <c r="BD24" i="7" s="1"/>
  <c r="BD8" i="6" s="1"/>
  <c r="BD28" i="6" s="1"/>
  <c r="AB24" i="7"/>
  <c r="AA8" i="7"/>
  <c r="AD24" i="7" s="1"/>
  <c r="AD8" i="6" s="1"/>
  <c r="AD28" i="6" s="1"/>
  <c r="AZ46" i="6"/>
  <c r="AN39" i="6"/>
  <c r="AN50" i="6"/>
  <c r="AZ12" i="7"/>
  <c r="BO29" i="6" l="1"/>
  <c r="BO12" i="6"/>
  <c r="BP12" i="6" s="1"/>
  <c r="AD54" i="6"/>
  <c r="AD43" i="6"/>
  <c r="BA28" i="6"/>
  <c r="BA12" i="6"/>
  <c r="AZ60" i="6"/>
  <c r="AQ25" i="6"/>
  <c r="BB39" i="6"/>
  <c r="BB50" i="6"/>
  <c r="BC25" i="6"/>
  <c r="BN54" i="6"/>
  <c r="BN43" i="6"/>
  <c r="BN32" i="6"/>
  <c r="AN28" i="7"/>
  <c r="AD21" i="7"/>
  <c r="AD42" i="6"/>
  <c r="AD53" i="6"/>
  <c r="Y57" i="6"/>
  <c r="Y60" i="6" s="1"/>
  <c r="AA10" i="7"/>
  <c r="AD26" i="7" s="1"/>
  <c r="AD10" i="6" s="1"/>
  <c r="AB26" i="7"/>
  <c r="AN28" i="6"/>
  <c r="AN12" i="6"/>
  <c r="Z12" i="7"/>
  <c r="AO8" i="6"/>
  <c r="AP24" i="7"/>
  <c r="AP8" i="6" s="1"/>
  <c r="AO25" i="7"/>
  <c r="AN9" i="7"/>
  <c r="AQ25" i="7" s="1"/>
  <c r="AQ9" i="6" s="1"/>
  <c r="AQ29" i="6" s="1"/>
  <c r="BD28" i="7"/>
  <c r="AP27" i="7"/>
  <c r="AP11" i="6" s="1"/>
  <c r="AO11" i="6"/>
  <c r="AC27" i="7"/>
  <c r="AC11" i="6" s="1"/>
  <c r="AB11" i="6"/>
  <c r="AB51" i="6"/>
  <c r="AC51" i="6" s="1"/>
  <c r="AC26" i="6"/>
  <c r="AB40" i="6"/>
  <c r="AC40" i="6" s="1"/>
  <c r="Z50" i="6"/>
  <c r="Z57" i="6" s="1"/>
  <c r="Z39" i="6"/>
  <c r="Z46" i="6" s="1"/>
  <c r="Z32" i="6"/>
  <c r="AY60" i="6"/>
  <c r="AC25" i="7"/>
  <c r="AC9" i="6" s="1"/>
  <c r="AB9" i="6"/>
  <c r="AB29" i="6" s="1"/>
  <c r="AB8" i="6"/>
  <c r="AB28" i="6" s="1"/>
  <c r="AC24" i="7"/>
  <c r="AC8" i="6" s="1"/>
  <c r="AM53" i="6"/>
  <c r="AM57" i="6" s="1"/>
  <c r="AM42" i="6"/>
  <c r="AM46" i="6" s="1"/>
  <c r="AM32" i="6"/>
  <c r="AO50" i="6"/>
  <c r="AP25" i="6"/>
  <c r="AO39" i="6"/>
  <c r="BD12" i="6"/>
  <c r="BD25" i="6"/>
  <c r="AN54" i="6"/>
  <c r="AN43" i="6"/>
  <c r="AA25" i="6"/>
  <c r="AA12" i="6"/>
  <c r="AC21" i="7"/>
  <c r="AC5" i="6" s="1"/>
  <c r="AB5" i="6"/>
  <c r="BD42" i="6"/>
  <c r="BP42" i="6" s="1"/>
  <c r="BD53" i="6"/>
  <c r="BP53" i="6" s="1"/>
  <c r="BB8" i="6"/>
  <c r="BB28" i="6" s="1"/>
  <c r="BB32" i="6" s="1"/>
  <c r="BC32" i="6" s="1"/>
  <c r="BC24" i="7"/>
  <c r="BC8" i="6" s="1"/>
  <c r="BC26" i="6"/>
  <c r="BB51" i="6"/>
  <c r="BC51" i="6" s="1"/>
  <c r="BB40" i="6"/>
  <c r="BC40" i="6" s="1"/>
  <c r="AQ24" i="7"/>
  <c r="AN12" i="7"/>
  <c r="AA28" i="7"/>
  <c r="AL60" i="6"/>
  <c r="Z60" i="6" l="1"/>
  <c r="AM60" i="6"/>
  <c r="AA12" i="7"/>
  <c r="AB42" i="6"/>
  <c r="AC42" i="6" s="1"/>
  <c r="J16" i="3" s="1"/>
  <c r="AC28" i="6"/>
  <c r="AB53" i="6"/>
  <c r="AC53" i="6" s="1"/>
  <c r="BD32" i="6"/>
  <c r="BD39" i="6"/>
  <c r="BD50" i="6"/>
  <c r="AP25" i="7"/>
  <c r="AP9" i="6" s="1"/>
  <c r="AO9" i="6"/>
  <c r="AO29" i="6" s="1"/>
  <c r="AC26" i="7"/>
  <c r="AC10" i="6" s="1"/>
  <c r="AB10" i="6"/>
  <c r="AB12" i="6" s="1"/>
  <c r="AC12" i="6" s="1"/>
  <c r="AB28" i="7"/>
  <c r="AC28" i="7" s="1"/>
  <c r="BB12" i="6"/>
  <c r="BC12" i="6" s="1"/>
  <c r="AB54" i="6"/>
  <c r="AC54" i="6" s="1"/>
  <c r="AB43" i="6"/>
  <c r="AC43" i="6" s="1"/>
  <c r="AC29" i="6"/>
  <c r="AQ8" i="6"/>
  <c r="AQ28" i="7"/>
  <c r="AQ43" i="6"/>
  <c r="BC43" i="6" s="1"/>
  <c r="AQ54" i="6"/>
  <c r="BC54" i="6" s="1"/>
  <c r="BA42" i="6"/>
  <c r="BA46" i="6" s="1"/>
  <c r="BA53" i="6"/>
  <c r="BA57" i="6" s="1"/>
  <c r="BA32" i="6"/>
  <c r="AO28" i="7"/>
  <c r="AP28" i="7" s="1"/>
  <c r="AO28" i="6"/>
  <c r="BN46" i="6"/>
  <c r="BO43" i="6"/>
  <c r="BO46" i="6" s="1"/>
  <c r="BP29" i="6"/>
  <c r="BO54" i="6"/>
  <c r="BO57" i="6" s="1"/>
  <c r="BO32" i="6"/>
  <c r="BP32" i="6" s="1"/>
  <c r="BN57" i="6"/>
  <c r="AA32" i="6"/>
  <c r="AA50" i="6"/>
  <c r="AA57" i="6" s="1"/>
  <c r="AA39" i="6"/>
  <c r="AA46" i="6" s="1"/>
  <c r="AQ39" i="6"/>
  <c r="AQ50" i="6"/>
  <c r="AD28" i="7"/>
  <c r="AD5" i="6"/>
  <c r="BB42" i="6"/>
  <c r="BB46" i="6" s="1"/>
  <c r="BC28" i="6"/>
  <c r="BB53" i="6"/>
  <c r="BB57" i="6" s="1"/>
  <c r="AB25" i="6"/>
  <c r="AN42" i="6"/>
  <c r="AN46" i="6" s="1"/>
  <c r="AN53" i="6"/>
  <c r="AN57" i="6" s="1"/>
  <c r="AN32" i="6"/>
  <c r="AA60" i="6" l="1"/>
  <c r="BP54" i="6"/>
  <c r="M17" i="3" s="1"/>
  <c r="AN60" i="6"/>
  <c r="BB60" i="6"/>
  <c r="AO53" i="6"/>
  <c r="AP28" i="6"/>
  <c r="AO42" i="6"/>
  <c r="AO32" i="6"/>
  <c r="AP32" i="6" s="1"/>
  <c r="AB50" i="6"/>
  <c r="AC25" i="6"/>
  <c r="AB39" i="6"/>
  <c r="AB32" i="6"/>
  <c r="AC32" i="6" s="1"/>
  <c r="BD57" i="6"/>
  <c r="BP57" i="6" s="1"/>
  <c r="BP50" i="6"/>
  <c r="M12" i="3" s="1"/>
  <c r="AD25" i="6"/>
  <c r="AD12" i="6"/>
  <c r="BD46" i="6"/>
  <c r="BP39" i="6"/>
  <c r="M11" i="3" s="1"/>
  <c r="BA60" i="6"/>
  <c r="BO60" i="6"/>
  <c r="AQ28" i="6"/>
  <c r="AQ12" i="6"/>
  <c r="BP43" i="6"/>
  <c r="M16" i="3" s="1"/>
  <c r="J17" i="3"/>
  <c r="BC50" i="6"/>
  <c r="L12" i="3" s="1"/>
  <c r="BN60" i="6"/>
  <c r="AO43" i="6"/>
  <c r="AP43" i="6" s="1"/>
  <c r="AP29" i="6"/>
  <c r="AO54" i="6"/>
  <c r="AP54" i="6" s="1"/>
  <c r="BC39" i="6"/>
  <c r="L11" i="3" s="1"/>
  <c r="AO12" i="6"/>
  <c r="AP12" i="6" s="1"/>
  <c r="M18" i="3" l="1"/>
  <c r="M6" i="3"/>
  <c r="AB46" i="6"/>
  <c r="AC39" i="6"/>
  <c r="J11" i="3" s="1"/>
  <c r="AD39" i="6"/>
  <c r="AD50" i="6"/>
  <c r="AD32" i="6"/>
  <c r="AO46" i="6"/>
  <c r="BD60" i="6"/>
  <c r="BP46" i="6"/>
  <c r="BP60" i="6" s="1"/>
  <c r="AB57" i="6"/>
  <c r="AC57" i="6" s="1"/>
  <c r="AC50" i="6"/>
  <c r="J12" i="3" s="1"/>
  <c r="AP53" i="6"/>
  <c r="K17" i="3" s="1"/>
  <c r="AO57" i="6"/>
  <c r="AP42" i="6"/>
  <c r="K16" i="3" s="1"/>
  <c r="J18" i="3"/>
  <c r="AQ53" i="6"/>
  <c r="AQ42" i="6"/>
  <c r="AQ32" i="6"/>
  <c r="L13" i="3"/>
  <c r="M13" i="3"/>
  <c r="M5" i="3"/>
  <c r="M7" i="3" s="1"/>
  <c r="J6" i="3" l="1"/>
  <c r="AP50" i="6"/>
  <c r="K12" i="3" s="1"/>
  <c r="K6" i="3" s="1"/>
  <c r="AD57" i="6"/>
  <c r="AP57" i="6" s="1"/>
  <c r="AO60" i="6"/>
  <c r="AP39" i="6"/>
  <c r="K11" i="3" s="1"/>
  <c r="N11" i="3" s="1"/>
  <c r="AD46" i="6"/>
  <c r="BC42" i="6"/>
  <c r="L16" i="3" s="1"/>
  <c r="AQ46" i="6"/>
  <c r="J5" i="3"/>
  <c r="J13" i="3"/>
  <c r="BC53" i="6"/>
  <c r="L17" i="3" s="1"/>
  <c r="L6" i="3" s="1"/>
  <c r="AQ57" i="6"/>
  <c r="BC57" i="6" s="1"/>
  <c r="K18" i="3"/>
  <c r="AB60" i="6"/>
  <c r="AC46" i="6"/>
  <c r="AC60" i="6" s="1"/>
  <c r="J7" i="3" l="1"/>
  <c r="AQ60" i="6"/>
  <c r="BC46" i="6"/>
  <c r="BC60" i="6" s="1"/>
  <c r="N12" i="3"/>
  <c r="L18" i="3"/>
  <c r="N18" i="3" s="1"/>
  <c r="L5" i="3"/>
  <c r="L7" i="3" s="1"/>
  <c r="AP46" i="6"/>
  <c r="AP60" i="6" s="1"/>
  <c r="AD60" i="6"/>
  <c r="N16" i="3"/>
  <c r="N6" i="3"/>
  <c r="K5" i="3"/>
  <c r="K7" i="3" s="1"/>
  <c r="K13" i="3"/>
  <c r="N13" i="3" s="1"/>
  <c r="N17" i="3"/>
  <c r="N5" i="3" l="1"/>
  <c r="N7" i="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tc={F8718ED4-A61B-4C9F-BC7C-C816DB0D65E0}</author>
  </authors>
  <commentList>
    <comment ref="S45" authorId="0" shapeId="0" xr:uid="{F8718ED4-A61B-4C9F-BC7C-C816DB0D65E0}">
      <text>
        <t>[Threaded comment]
Your version of Excel allows you to read this threaded comment; however, any edits to it will get removed if the file is opened in a newer version of Excel. Learn more: https://go.microsoft.com/fwlink/?linkid=870924
Comment:
    DVA not active until March 24, 2020</t>
      </text>
    </comment>
  </commentList>
</comments>
</file>

<file path=xl/sharedStrings.xml><?xml version="1.0" encoding="utf-8"?>
<sst xmlns="http://schemas.openxmlformats.org/spreadsheetml/2006/main" count="743" uniqueCount="82">
  <si>
    <t>Description</t>
  </si>
  <si>
    <t>Connection Forecast as per Original Application</t>
  </si>
  <si>
    <t>Connection Forecast with the Delay</t>
  </si>
  <si>
    <t>Variance</t>
  </si>
  <si>
    <t>Total</t>
  </si>
  <si>
    <t>Industrial Rate 1</t>
  </si>
  <si>
    <t>Industrial Rate 6</t>
  </si>
  <si>
    <t>Industrial Rate 11</t>
  </si>
  <si>
    <t>Industrial Rate 16</t>
  </si>
  <si>
    <t>EB-2018-0264 Customer Count - YEAR END</t>
  </si>
  <si>
    <t>Connections - Actual</t>
  </si>
  <si>
    <t>Actual - Rate 1</t>
  </si>
  <si>
    <t>TOTAL</t>
  </si>
  <si>
    <t>Rate 1</t>
  </si>
  <si>
    <t>Rate 6</t>
  </si>
  <si>
    <t>Actual - Rate 6</t>
  </si>
  <si>
    <t>Rate 11</t>
  </si>
  <si>
    <t>Actual - Rate 11</t>
  </si>
  <si>
    <t>Rate 16</t>
  </si>
  <si>
    <t>Actual - Rate 16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</si>
  <si>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</si>
  <si>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</si>
  <si>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</si>
  <si>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</si>
  <si>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</si>
  <si>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</si>
  <si>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</si>
  <si>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</si>
  <si>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</si>
  <si>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</si>
  <si>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</si>
  <si>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</si>
  <si>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Year</t>
  </si>
  <si>
    <t>Rate</t>
  </si>
  <si>
    <t>Source</t>
  </si>
  <si>
    <t>EB-2022-0184</t>
  </si>
  <si>
    <t>Residential Rate 1</t>
  </si>
  <si>
    <t>Commercial Rate 1</t>
  </si>
  <si>
    <t>No connections</t>
  </si>
  <si>
    <t>Med Commercial - Rate 6</t>
  </si>
  <si>
    <t>Large Commercial - Rate 6</t>
  </si>
  <si>
    <t>EB-2024-0238</t>
  </si>
  <si>
    <t>Normalized Monthly Consumption</t>
  </si>
  <si>
    <t>EB-2025-0178</t>
  </si>
  <si>
    <t>Monthly Charge</t>
  </si>
  <si>
    <t>Tier 1 rate</t>
  </si>
  <si>
    <t>Tier 2 rate</t>
  </si>
  <si>
    <t>Tier 3 rate</t>
  </si>
  <si>
    <t>RR for Delay in Rev</t>
  </si>
  <si>
    <t>Rate Class</t>
  </si>
  <si>
    <t>Rate Type</t>
  </si>
  <si>
    <t>CD Charge</t>
  </si>
  <si>
    <t>Actual</t>
  </si>
  <si>
    <t>Application</t>
  </si>
  <si>
    <t>Billed</t>
  </si>
  <si>
    <t>Consumed</t>
  </si>
  <si>
    <t>R6 Medium Commercial Customers</t>
  </si>
  <si>
    <t xml:space="preserve">                   -  </t>
  </si>
  <si>
    <t>R6 Large Commercial Customers</t>
  </si>
  <si>
    <t xml:space="preserve">                                   -  </t>
  </si>
  <si>
    <t>Date</t>
  </si>
  <si>
    <t>Lost Revenue - Fixed</t>
  </si>
  <si>
    <t>Fixed</t>
  </si>
  <si>
    <t>Type</t>
  </si>
  <si>
    <t>Variable</t>
  </si>
  <si>
    <t>Lost Revenue - Variable</t>
  </si>
  <si>
    <t>Average</t>
  </si>
  <si>
    <t>Grand Total</t>
  </si>
  <si>
    <t>*note - the application customer count has been shifted by 2 months to account for the non-COVID average delay of meter install to meter unlock.</t>
  </si>
  <si>
    <t>Connections - Application</t>
  </si>
  <si>
    <t>Application - Rate 1</t>
  </si>
  <si>
    <t>Application - Rate 6</t>
  </si>
  <si>
    <t>Application - Rate 11</t>
  </si>
  <si>
    <t>Application - Rate 16</t>
  </si>
  <si>
    <t>Notes:</t>
  </si>
  <si>
    <t>Actual customer counts are based on billing data, taking into account a one month lag from the time gas is consumed to when it is billed.</t>
  </si>
  <si>
    <t>Customer Count &amp; Lost Revenue Summary</t>
  </si>
  <si>
    <t>Application customer counts are presented consistent with the EB-2018-0264 filing (year-end)</t>
  </si>
  <si>
    <t>Lost revenue consumption is based on average normalized annual consumption consistent with the Customer Volume Variance Account.</t>
  </si>
  <si>
    <t>Lost revenue is calculated capturing the difference between the actual customer counts (as noted above) and application values.  The application values have a 2-month lag added to capture the average time between meter installation and meter unlock.</t>
  </si>
  <si>
    <t>Rate 11 - Historical</t>
  </si>
  <si>
    <t>Rate 16 - Historical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</si>
</sst>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_(&quot;$&quot;* #,##0.000000_);_(&quot;$&quot;* \(#,##0.000000\);_(&quot;$&quot;* &quot;-&quot;??_);_(@_)"/>
    <numFmt numFmtId="166" formatCode="_(&quot;$&quot;* #,##0.00000_);_(&quot;$&quot;* \(#,##0.00000\);_(&quot;$&quot;* &quot;-&quot;??_);_(@_)"/>
    <numFmt numFmtId="167" formatCode="_(&quot;$&quot;* #,##0_);_(&quot;$&quot;* \(#,##0\);_(&quot;$&quot;* &quot;-&quot;??_);_(@_)"/>
  </numFmts>
  <fonts count="2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theme="1"/>
      <name val="Arial"/>
      <family val="2"/>
    </font>
    <font>
      <u val="singleAccounting"/>
      <sz val="11"/>
      <color theme="1"/>
      <name val="Aptos Narrow"/>
      <family val="2"/>
      <scheme val="minor"/>
    </font>
    <font>
      <u/>
      <sz val="11"/>
      <color theme="1"/>
      <name val="Aptos Narrow"/>
      <family val="2"/>
      <scheme val="minor"/>
    </font>
    <font>
      <sz val="11"/>
      <name val="Aptos Narrow"/>
      <family val="2"/>
      <scheme val="minor"/>
    </font>
    <font>
      <u/>
      <sz val="11"/>
      <name val="Aptos Narrow"/>
      <family val="2"/>
      <scheme val="minor"/>
    </font>
    <font>
      <b/>
      <sz val="1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i/>
      <sz val="11"/>
      <color theme="1"/>
      <name val="Aptos Narrow"/>
      <family val="2"/>
      <scheme val="minor"/>
    </font>
    <font>
      <i/>
      <u val="singleAccounting"/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sz val="11"/>
      <color rgb="FFFF0000"/>
      <name val="Arial"/>
      <family val="2"/>
    </font>
    <font>
      <b/>
      <sz val="12"/>
      <color theme="3"/>
      <name val="Arial"/>
      <family val="2"/>
    </font>
    <font>
      <b/>
      <sz val="11"/>
      <color theme="1"/>
      <name val="Arial"/>
      <family val="2"/>
    </font>
    <font>
      <sz val="11"/>
      <color rgb="FF0000CC"/>
      <name val="Arial"/>
      <family val="2"/>
    </font>
    <font>
      <i/>
      <sz val="10"/>
      <color theme="0" tint="-0.34998626667073579"/>
      <name val="Arial"/>
      <family val="2"/>
    </font>
    <font>
      <sz val="11"/>
      <color theme="0" tint="-0.499984740745262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EBF6F9"/>
        <bgColor indexed="64"/>
      </patternFill>
    </fill>
    <fill>
      <patternFill patternType="lightGray">
        <fgColor theme="0" tint="-0.34998626667073579"/>
        <bgColor indexed="65"/>
      </patternFill>
    </fill>
    <fill>
      <patternFill patternType="solid">
        <fgColor theme="2" tint="-9.9978637043366805E-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3" fontId="13" fillId="0" borderId="0" applyFill="0"/>
    <xf numFmtId="0" fontId="14" fillId="0" borderId="0" applyNumberFormat="0" applyBorder="0"/>
    <xf numFmtId="0" fontId="15" fillId="0" borderId="0" applyNumberFormat="0"/>
    <xf numFmtId="0" fontId="16" fillId="3" borderId="15" applyNumberFormat="0" applyAlignment="0">
      <alignment horizontal="right"/>
      <protection locked="0"/>
    </xf>
    <xf numFmtId="0" fontId="17" fillId="0" borderId="0" applyNumberFormat="0">
      <alignment horizontal="center"/>
    </xf>
    <xf numFmtId="0" fontId="18" fillId="3" borderId="16" applyNumberFormat="0" applyAlignment="0"/>
    <xf numFmtId="0" fontId="19" fillId="4" borderId="17" applyNumberFormat="0" applyFont="0" applyAlignment="0"/>
    <xf numFmtId="3" fontId="19" fillId="0" borderId="4"/>
  </cellStyleXfs>
  <cellXfs count="151">
    <xf numFmtId="0" fontId="0" fillId="0" borderId="0" xfId="0"/>
    <xf numFmtId="0" fontId="0" fillId="0" borderId="1" xfId="3" applyFont="1" applyBorder="1" applyAlignment="1">
      <alignment horizontal="center" vertical="center" wrapText="1"/>
    </xf>
    <xf numFmtId="0" fontId="0" fillId="0" borderId="0" xfId="3" applyFont="1" applyAlignment="1">
      <alignment horizontal="left" vertical="center"/>
    </xf>
    <xf numFmtId="164" fontId="0" fillId="0" borderId="0" xfId="0" applyNumberFormat="1" applyAlignment="1">
      <alignment horizontal="right" vertical="center" wrapText="1"/>
    </xf>
    <xf numFmtId="0" fontId="0" fillId="0" borderId="0" xfId="3" applyFont="1" applyAlignment="1">
      <alignment horizontal="left" vertical="center" wrapText="1"/>
    </xf>
    <xf numFmtId="164" fontId="4" fillId="0" borderId="0" xfId="0" applyNumberFormat="1" applyFont="1" applyAlignment="1">
      <alignment horizontal="right" vertical="center" wrapText="1"/>
    </xf>
    <xf numFmtId="0" fontId="2" fillId="0" borderId="0" xfId="0" applyFont="1"/>
    <xf numFmtId="164" fontId="2" fillId="0" borderId="0" xfId="0" applyNumberFormat="1" applyFont="1"/>
    <xf numFmtId="0" fontId="0" fillId="0" borderId="0" xfId="0" applyAlignment="1">
      <alignment horizontal="center"/>
    </xf>
    <xf numFmtId="0" fontId="2" fillId="0" borderId="8" xfId="0" applyFont="1" applyBorder="1"/>
    <xf numFmtId="17" fontId="2" fillId="0" borderId="0" xfId="0" applyNumberFormat="1" applyFont="1"/>
    <xf numFmtId="17" fontId="0" fillId="0" borderId="0" xfId="0" applyNumberFormat="1"/>
    <xf numFmtId="0" fontId="9" fillId="0" borderId="10" xfId="3" applyFont="1" applyBorder="1" applyAlignment="1">
      <alignment horizontal="center" vertical="center" wrapText="1"/>
    </xf>
    <xf numFmtId="0" fontId="9" fillId="0" borderId="11" xfId="3" applyFont="1" applyBorder="1" applyAlignment="1">
      <alignment horizontal="center" vertical="center" wrapText="1"/>
    </xf>
    <xf numFmtId="0" fontId="9" fillId="0" borderId="12" xfId="3" applyFont="1" applyBorder="1" applyAlignment="1">
      <alignment horizontal="center" vertical="center" wrapText="1"/>
    </xf>
    <xf numFmtId="0" fontId="10" fillId="0" borderId="6" xfId="3" applyFont="1" applyBorder="1" applyAlignment="1">
      <alignment horizontal="left" vertical="center" wrapText="1"/>
    </xf>
    <xf numFmtId="0" fontId="9" fillId="0" borderId="8" xfId="0" applyFont="1" applyBorder="1"/>
    <xf numFmtId="0" fontId="2" fillId="0" borderId="10" xfId="3" applyFont="1" applyBorder="1" applyAlignment="1">
      <alignment horizontal="center" vertical="center" wrapText="1"/>
    </xf>
    <xf numFmtId="0" fontId="2" fillId="0" borderId="11" xfId="3" applyFont="1" applyBorder="1" applyAlignment="1">
      <alignment horizontal="center" vertical="center" wrapText="1"/>
    </xf>
    <xf numFmtId="0" fontId="2" fillId="0" borderId="12" xfId="3" applyFont="1" applyBorder="1" applyAlignment="1">
      <alignment horizontal="center" vertical="center" wrapText="1"/>
    </xf>
    <xf numFmtId="0" fontId="0" fillId="0" borderId="6" xfId="3" applyFont="1" applyBorder="1" applyAlignment="1">
      <alignment horizontal="left" vertical="center" wrapText="1"/>
    </xf>
    <xf numFmtId="0" fontId="0" fillId="0" borderId="13" xfId="0" applyBorder="1" applyAlignment="1">
      <alignment horizontal="center"/>
    </xf>
    <xf numFmtId="0" fontId="0" fillId="0" borderId="13" xfId="0" applyBorder="1"/>
    <xf numFmtId="164" fontId="0" fillId="0" borderId="13" xfId="1" applyNumberFormat="1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2" xfId="0" applyFont="1" applyBorder="1"/>
    <xf numFmtId="44" fontId="0" fillId="0" borderId="0" xfId="2" applyFont="1" applyAlignment="1">
      <alignment horizontal="center"/>
    </xf>
    <xf numFmtId="165" fontId="0" fillId="0" borderId="0" xfId="2" applyNumberFormat="1" applyFont="1" applyAlignment="1">
      <alignment horizontal="center"/>
    </xf>
    <xf numFmtId="166" fontId="0" fillId="0" borderId="0" xfId="2" applyNumberFormat="1" applyFont="1" applyAlignment="1">
      <alignment horizontal="center"/>
    </xf>
    <xf numFmtId="44" fontId="0" fillId="0" borderId="0" xfId="0" applyNumberFormat="1" applyAlignment="1">
      <alignment horizontal="center"/>
    </xf>
    <xf numFmtId="164" fontId="0" fillId="0" borderId="0" xfId="0" applyNumberFormat="1"/>
    <xf numFmtId="43" fontId="0" fillId="0" borderId="0" xfId="0" applyNumberFormat="1"/>
    <xf numFmtId="164" fontId="0" fillId="0" borderId="0" xfId="0" applyNumberFormat="1" applyAlignment="1">
      <alignment horizontal="center"/>
    </xf>
    <xf numFmtId="4" fontId="0" fillId="0" borderId="0" xfId="0" applyNumberFormat="1"/>
    <xf numFmtId="0" fontId="9" fillId="0" borderId="0" xfId="0" applyFont="1"/>
    <xf numFmtId="17" fontId="0" fillId="0" borderId="0" xfId="0" applyNumberFormat="1" applyAlignment="1">
      <alignment horizontal="center"/>
    </xf>
    <xf numFmtId="43" fontId="0" fillId="0" borderId="0" xfId="1" applyFont="1" applyFill="1"/>
    <xf numFmtId="0" fontId="9" fillId="0" borderId="13" xfId="0" applyFont="1" applyBorder="1" applyAlignment="1">
      <alignment horizontal="center"/>
    </xf>
    <xf numFmtId="0" fontId="9" fillId="0" borderId="13" xfId="0" applyFont="1" applyBorder="1"/>
    <xf numFmtId="164" fontId="9" fillId="0" borderId="13" xfId="1" applyNumberFormat="1" applyFont="1" applyBorder="1" applyAlignment="1">
      <alignment horizontal="center"/>
    </xf>
    <xf numFmtId="0" fontId="9" fillId="0" borderId="14" xfId="0" applyFont="1" applyBorder="1"/>
    <xf numFmtId="164" fontId="9" fillId="0" borderId="14" xfId="1" applyNumberFormat="1" applyFont="1" applyBorder="1" applyAlignment="1">
      <alignment horizontal="center"/>
    </xf>
    <xf numFmtId="0" fontId="10" fillId="2" borderId="4" xfId="0" applyFont="1" applyFill="1" applyBorder="1"/>
    <xf numFmtId="0" fontId="10" fillId="2" borderId="18" xfId="0" applyFont="1" applyFill="1" applyBorder="1" applyAlignment="1">
      <alignment horizontal="center"/>
    </xf>
    <xf numFmtId="0" fontId="10" fillId="2" borderId="18" xfId="0" applyFont="1" applyFill="1" applyBorder="1"/>
    <xf numFmtId="164" fontId="10" fillId="2" borderId="18" xfId="1" applyNumberFormat="1" applyFont="1" applyFill="1" applyBorder="1" applyAlignment="1">
      <alignment horizontal="center"/>
    </xf>
    <xf numFmtId="0" fontId="10" fillId="2" borderId="0" xfId="0" applyFont="1" applyFill="1"/>
    <xf numFmtId="0" fontId="10" fillId="2" borderId="13" xfId="0" applyFont="1" applyFill="1" applyBorder="1" applyAlignment="1">
      <alignment horizontal="center"/>
    </xf>
    <xf numFmtId="0" fontId="10" fillId="2" borderId="13" xfId="0" applyFont="1" applyFill="1" applyBorder="1"/>
    <xf numFmtId="164" fontId="10" fillId="2" borderId="13" xfId="1" applyNumberFormat="1" applyFont="1" applyFill="1" applyBorder="1" applyAlignment="1">
      <alignment horizontal="center"/>
    </xf>
    <xf numFmtId="0" fontId="10" fillId="2" borderId="14" xfId="0" applyFont="1" applyFill="1" applyBorder="1"/>
    <xf numFmtId="164" fontId="10" fillId="2" borderId="14" xfId="1" applyNumberFormat="1" applyFont="1" applyFill="1" applyBorder="1" applyAlignment="1">
      <alignment horizontal="center"/>
    </xf>
    <xf numFmtId="0" fontId="10" fillId="2" borderId="3" xfId="0" applyFont="1" applyFill="1" applyBorder="1"/>
    <xf numFmtId="0" fontId="10" fillId="2" borderId="6" xfId="0" applyFont="1" applyFill="1" applyBorder="1"/>
    <xf numFmtId="0" fontId="10" fillId="2" borderId="8" xfId="0" applyFont="1" applyFill="1" applyBorder="1"/>
    <xf numFmtId="0" fontId="10" fillId="2" borderId="1" xfId="0" applyFont="1" applyFill="1" applyBorder="1"/>
    <xf numFmtId="0" fontId="10" fillId="2" borderId="14" xfId="0" applyFont="1" applyFill="1" applyBorder="1" applyAlignment="1">
      <alignment horizontal="center"/>
    </xf>
    <xf numFmtId="0" fontId="2" fillId="0" borderId="10" xfId="3" applyFont="1" applyBorder="1" applyAlignment="1">
      <alignment horizontal="center" vertical="center"/>
    </xf>
    <xf numFmtId="0" fontId="2" fillId="0" borderId="11" xfId="3" applyFont="1" applyBorder="1" applyAlignment="1">
      <alignment horizontal="center" vertical="center"/>
    </xf>
    <xf numFmtId="0" fontId="2" fillId="0" borderId="12" xfId="3" applyFont="1" applyBorder="1" applyAlignment="1">
      <alignment horizontal="center" vertical="center"/>
    </xf>
    <xf numFmtId="0" fontId="0" fillId="0" borderId="6" xfId="3" applyFont="1" applyBorder="1" applyAlignment="1">
      <alignment horizontal="left" vertical="center"/>
    </xf>
    <xf numFmtId="0" fontId="9" fillId="0" borderId="10" xfId="3" applyFont="1" applyBorder="1" applyAlignment="1">
      <alignment horizontal="center" vertical="center"/>
    </xf>
    <xf numFmtId="0" fontId="9" fillId="0" borderId="11" xfId="3" applyFont="1" applyBorder="1" applyAlignment="1">
      <alignment horizontal="center" vertical="center"/>
    </xf>
    <xf numFmtId="17" fontId="2" fillId="0" borderId="0" xfId="0" applyNumberFormat="1" applyFont="1" applyAlignment="1">
      <alignment horizontal="center"/>
    </xf>
    <xf numFmtId="167" fontId="0" fillId="0" borderId="0" xfId="0" applyNumberFormat="1" applyAlignment="1">
      <alignment horizontal="center" vertical="center"/>
    </xf>
    <xf numFmtId="167" fontId="0" fillId="0" borderId="7" xfId="0" applyNumberFormat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7" fontId="2" fillId="0" borderId="1" xfId="0" applyNumberFormat="1" applyFont="1" applyBorder="1" applyAlignment="1">
      <alignment horizontal="center"/>
    </xf>
    <xf numFmtId="167" fontId="2" fillId="0" borderId="9" xfId="0" applyNumberFormat="1" applyFont="1" applyBorder="1" applyAlignment="1">
      <alignment horizontal="center"/>
    </xf>
    <xf numFmtId="164" fontId="0" fillId="0" borderId="0" xfId="0" applyNumberFormat="1" applyAlignment="1">
      <alignment vertical="center" wrapText="1"/>
    </xf>
    <xf numFmtId="164" fontId="0" fillId="0" borderId="7" xfId="0" applyNumberFormat="1" applyBorder="1" applyAlignment="1">
      <alignment vertical="center" wrapText="1"/>
    </xf>
    <xf numFmtId="164" fontId="4" fillId="0" borderId="0" xfId="0" applyNumberFormat="1" applyFont="1" applyAlignment="1">
      <alignment vertical="center" wrapText="1"/>
    </xf>
    <xf numFmtId="164" fontId="4" fillId="0" borderId="7" xfId="0" applyNumberFormat="1" applyFont="1" applyBorder="1" applyAlignment="1">
      <alignment vertical="center" wrapText="1"/>
    </xf>
    <xf numFmtId="164" fontId="2" fillId="0" borderId="1" xfId="0" applyNumberFormat="1" applyFont="1" applyBorder="1"/>
    <xf numFmtId="164" fontId="2" fillId="0" borderId="9" xfId="0" applyNumberFormat="1" applyFont="1" applyBorder="1"/>
    <xf numFmtId="164" fontId="10" fillId="0" borderId="0" xfId="0" applyNumberFormat="1" applyFont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164" fontId="11" fillId="0" borderId="0" xfId="0" applyNumberFormat="1" applyFont="1" applyAlignment="1">
      <alignment vertical="center" wrapText="1"/>
    </xf>
    <xf numFmtId="164" fontId="11" fillId="0" borderId="7" xfId="0" applyNumberFormat="1" applyFont="1" applyBorder="1" applyAlignment="1">
      <alignment vertical="center" wrapText="1"/>
    </xf>
    <xf numFmtId="164" fontId="9" fillId="0" borderId="1" xfId="0" applyNumberFormat="1" applyFont="1" applyBorder="1"/>
    <xf numFmtId="164" fontId="9" fillId="0" borderId="9" xfId="0" applyNumberFormat="1" applyFont="1" applyBorder="1"/>
    <xf numFmtId="0" fontId="21" fillId="0" borderId="0" xfId="0" applyFont="1"/>
    <xf numFmtId="0" fontId="10" fillId="0" borderId="0" xfId="0" applyFont="1"/>
    <xf numFmtId="0" fontId="0" fillId="0" borderId="0" xfId="0" applyFill="1"/>
    <xf numFmtId="0" fontId="2" fillId="0" borderId="0" xfId="0" applyFont="1" applyFill="1"/>
    <xf numFmtId="17" fontId="2" fillId="0" borderId="0" xfId="0" applyNumberFormat="1" applyFont="1" applyFill="1"/>
    <xf numFmtId="44" fontId="0" fillId="0" borderId="0" xfId="0" applyNumberFormat="1" applyFill="1"/>
    <xf numFmtId="0" fontId="2" fillId="0" borderId="3" xfId="0" applyFont="1" applyFill="1" applyBorder="1"/>
    <xf numFmtId="0" fontId="2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18" xfId="0" applyFont="1" applyFill="1" applyBorder="1"/>
    <xf numFmtId="0" fontId="9" fillId="0" borderId="6" xfId="0" applyFont="1" applyFill="1" applyBorder="1"/>
    <xf numFmtId="17" fontId="9" fillId="0" borderId="6" xfId="0" applyNumberFormat="1" applyFont="1" applyFill="1" applyBorder="1" applyAlignment="1">
      <alignment horizontal="center"/>
    </xf>
    <xf numFmtId="17" fontId="9" fillId="0" borderId="0" xfId="0" applyNumberFormat="1" applyFont="1" applyFill="1" applyAlignment="1">
      <alignment horizontal="center"/>
    </xf>
    <xf numFmtId="17" fontId="9" fillId="0" borderId="7" xfId="0" applyNumberFormat="1" applyFont="1" applyFill="1" applyBorder="1" applyAlignment="1">
      <alignment horizontal="center"/>
    </xf>
    <xf numFmtId="17" fontId="9" fillId="0" borderId="13" xfId="0" applyNumberFormat="1" applyFont="1" applyFill="1" applyBorder="1" applyAlignment="1">
      <alignment horizontal="center"/>
    </xf>
    <xf numFmtId="0" fontId="9" fillId="0" borderId="0" xfId="0" applyFont="1" applyFill="1"/>
    <xf numFmtId="0" fontId="2" fillId="0" borderId="6" xfId="0" applyFont="1" applyFill="1" applyBorder="1"/>
    <xf numFmtId="17" fontId="2" fillId="0" borderId="6" xfId="0" applyNumberFormat="1" applyFont="1" applyFill="1" applyBorder="1"/>
    <xf numFmtId="17" fontId="2" fillId="0" borderId="7" xfId="0" applyNumberFormat="1" applyFont="1" applyFill="1" applyBorder="1"/>
    <xf numFmtId="17" fontId="2" fillId="0" borderId="14" xfId="0" applyNumberFormat="1" applyFont="1" applyFill="1" applyBorder="1" applyAlignment="1">
      <alignment horizontal="right"/>
    </xf>
    <xf numFmtId="0" fontId="6" fillId="0" borderId="6" xfId="0" applyFont="1" applyFill="1" applyBorder="1"/>
    <xf numFmtId="0" fontId="0" fillId="0" borderId="7" xfId="0" applyFill="1" applyBorder="1"/>
    <xf numFmtId="0" fontId="0" fillId="0" borderId="6" xfId="0" applyFill="1" applyBorder="1"/>
    <xf numFmtId="0" fontId="20" fillId="0" borderId="13" xfId="0" applyFont="1" applyFill="1" applyBorder="1" applyAlignment="1">
      <alignment horizontal="right" vertical="center"/>
    </xf>
    <xf numFmtId="0" fontId="7" fillId="0" borderId="6" xfId="0" applyFont="1" applyFill="1" applyBorder="1"/>
    <xf numFmtId="0" fontId="5" fillId="0" borderId="0" xfId="0" applyFont="1" applyFill="1"/>
    <xf numFmtId="0" fontId="5" fillId="0" borderId="7" xfId="0" applyFont="1" applyFill="1" applyBorder="1"/>
    <xf numFmtId="0" fontId="8" fillId="0" borderId="8" xfId="0" applyFont="1" applyFill="1" applyBorder="1"/>
    <xf numFmtId="0" fontId="2" fillId="0" borderId="8" xfId="0" applyFont="1" applyFill="1" applyBorder="1"/>
    <xf numFmtId="0" fontId="2" fillId="0" borderId="1" xfId="0" applyFont="1" applyFill="1" applyBorder="1"/>
    <xf numFmtId="0" fontId="2" fillId="0" borderId="9" xfId="0" applyFont="1" applyFill="1" applyBorder="1"/>
    <xf numFmtId="0" fontId="2" fillId="0" borderId="14" xfId="0" applyFont="1" applyFill="1" applyBorder="1" applyAlignment="1">
      <alignment horizontal="right"/>
    </xf>
    <xf numFmtId="44" fontId="0" fillId="0" borderId="13" xfId="2" applyFont="1" applyBorder="1" applyAlignment="1">
      <alignment horizontal="center"/>
    </xf>
    <xf numFmtId="165" fontId="0" fillId="0" borderId="13" xfId="2" applyNumberFormat="1" applyFont="1" applyBorder="1" applyAlignment="1">
      <alignment horizontal="center"/>
    </xf>
    <xf numFmtId="166" fontId="0" fillId="0" borderId="13" xfId="2" applyNumberFormat="1" applyFont="1" applyBorder="1" applyAlignment="1">
      <alignment horizontal="center"/>
    </xf>
    <xf numFmtId="166" fontId="0" fillId="0" borderId="14" xfId="2" applyNumberFormat="1" applyFont="1" applyBorder="1" applyAlignment="1">
      <alignment horizontal="center"/>
    </xf>
    <xf numFmtId="0" fontId="0" fillId="0" borderId="18" xfId="0" applyFill="1" applyBorder="1"/>
    <xf numFmtId="0" fontId="0" fillId="0" borderId="18" xfId="0" applyFill="1" applyBorder="1" applyAlignment="1">
      <alignment horizontal="center"/>
    </xf>
    <xf numFmtId="0" fontId="0" fillId="0" borderId="13" xfId="0" applyFill="1" applyBorder="1"/>
    <xf numFmtId="0" fontId="0" fillId="0" borderId="13" xfId="0" applyFill="1" applyBorder="1" applyAlignment="1">
      <alignment horizontal="center"/>
    </xf>
    <xf numFmtId="0" fontId="2" fillId="0" borderId="13" xfId="0" applyFont="1" applyFill="1" applyBorder="1"/>
    <xf numFmtId="17" fontId="2" fillId="0" borderId="13" xfId="0" applyNumberFormat="1" applyFont="1" applyFill="1" applyBorder="1"/>
    <xf numFmtId="17" fontId="2" fillId="0" borderId="13" xfId="0" applyNumberFormat="1" applyFont="1" applyFill="1" applyBorder="1" applyAlignment="1">
      <alignment horizontal="center"/>
    </xf>
    <xf numFmtId="17" fontId="0" fillId="0" borderId="13" xfId="0" applyNumberFormat="1" applyFill="1" applyBorder="1"/>
    <xf numFmtId="43" fontId="0" fillId="0" borderId="13" xfId="1" applyFont="1" applyFill="1" applyBorder="1"/>
    <xf numFmtId="14" fontId="0" fillId="0" borderId="13" xfId="0" applyNumberFormat="1" applyFill="1" applyBorder="1"/>
    <xf numFmtId="164" fontId="0" fillId="0" borderId="13" xfId="1" applyNumberFormat="1" applyFont="1" applyFill="1" applyBorder="1"/>
    <xf numFmtId="164" fontId="0" fillId="0" borderId="13" xfId="0" applyNumberFormat="1" applyFill="1" applyBorder="1"/>
    <xf numFmtId="43" fontId="2" fillId="0" borderId="13" xfId="0" applyNumberFormat="1" applyFont="1" applyFill="1" applyBorder="1"/>
    <xf numFmtId="0" fontId="2" fillId="0" borderId="14" xfId="0" applyFont="1" applyFill="1" applyBorder="1"/>
    <xf numFmtId="43" fontId="2" fillId="0" borderId="14" xfId="0" applyNumberFormat="1" applyFont="1" applyFill="1" applyBorder="1"/>
    <xf numFmtId="0" fontId="0" fillId="0" borderId="18" xfId="0" applyBorder="1"/>
    <xf numFmtId="0" fontId="0" fillId="0" borderId="18" xfId="0" applyBorder="1" applyAlignment="1">
      <alignment horizontal="center"/>
    </xf>
    <xf numFmtId="0" fontId="2" fillId="0" borderId="13" xfId="0" applyFont="1" applyBorder="1"/>
    <xf numFmtId="17" fontId="2" fillId="0" borderId="13" xfId="0" applyNumberFormat="1" applyFont="1" applyBorder="1"/>
    <xf numFmtId="17" fontId="0" fillId="0" borderId="13" xfId="0" applyNumberFormat="1" applyBorder="1"/>
    <xf numFmtId="43" fontId="0" fillId="0" borderId="13" xfId="1" applyFont="1" applyBorder="1"/>
    <xf numFmtId="0" fontId="0" fillId="2" borderId="13" xfId="0" applyFill="1" applyBorder="1"/>
    <xf numFmtId="1" fontId="0" fillId="0" borderId="13" xfId="0" applyNumberFormat="1" applyBorder="1"/>
    <xf numFmtId="0" fontId="0" fillId="5" borderId="13" xfId="0" applyFill="1" applyBorder="1" applyAlignment="1">
      <alignment horizontal="center"/>
    </xf>
    <xf numFmtId="17" fontId="2" fillId="5" borderId="13" xfId="0" applyNumberFormat="1" applyFont="1" applyFill="1" applyBorder="1" applyAlignment="1">
      <alignment horizontal="center"/>
    </xf>
    <xf numFmtId="17" fontId="0" fillId="5" borderId="13" xfId="0" applyNumberFormat="1" applyFill="1" applyBorder="1"/>
    <xf numFmtId="0" fontId="0" fillId="5" borderId="13" xfId="0" applyFill="1" applyBorder="1"/>
    <xf numFmtId="0" fontId="2" fillId="0" borderId="14" xfId="0" applyFont="1" applyBorder="1"/>
    <xf numFmtId="0" fontId="2" fillId="5" borderId="14" xfId="0" applyFont="1" applyFill="1" applyBorder="1"/>
    <xf numFmtId="17" fontId="2" fillId="0" borderId="14" xfId="0" applyNumberFormat="1" applyFont="1" applyBorder="1"/>
    <xf numFmtId="17" fontId="2" fillId="0" borderId="14" xfId="0" applyNumberFormat="1" applyFont="1" applyBorder="1" applyAlignment="1">
      <alignment horizontal="center"/>
    </xf>
  </cellXfs>
  <cellStyles count="12">
    <cellStyle name="Assumption" xfId="7" xr:uid="{DF02191E-417B-4576-AD07-CF95CF300EE5}"/>
    <cellStyle name="Comma" xfId="1" builtinId="3"/>
    <cellStyle name="Currency" xfId="2" builtinId="4"/>
    <cellStyle name="Empty_Cell" xfId="10" xr:uid="{C17C50DF-5ED7-4134-82D5-35973F02FC9E}"/>
    <cellStyle name="Header2" xfId="5" xr:uid="{17399E72-9C7A-40DF-AC5B-F476E5816359}"/>
    <cellStyle name="Header3" xfId="6" xr:uid="{DDABCA0C-575D-4750-B0CE-B1D759741A20}"/>
    <cellStyle name="Normal" xfId="0" builtinId="0"/>
    <cellStyle name="Normal 2" xfId="3" xr:uid="{690CDD9B-C085-4243-A2E8-88DBA7EE2AD2}"/>
    <cellStyle name="SubBalance" xfId="11" xr:uid="{276A1AAC-A886-46AF-8507-E9B9C7D05E67}"/>
    <cellStyle name="Technical_Input" xfId="9" xr:uid="{5EC1D286-525C-490F-84CE-F0853D154133}"/>
    <cellStyle name="Unit" xfId="8" xr:uid="{9659C414-CD13-42F3-BFB2-B47AB886B918}"/>
    <cellStyle name="Warning" xfId="4" xr:uid="{C565DC2D-4204-4314-B535-95F86CF81D1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4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microsoft.com/office/2017/10/relationships/person" Target="persons/perso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2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Hesselink, Tim" id="{9A70D528-7315-40E9-B684-1641EDAE392B}" userId="Hesselink, Tim" providerId="None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S45" dT="2026-05-25T18:43:50.16" personId="{9A70D528-7315-40E9-B684-1641EDAE392B}" id="{F8718ED4-A61B-4C9F-BC7C-C816DB0D65E0}">
    <text>DVA not active until March 24, 2020</text>
  </threadedComment>
</ThreadedComment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23066F-92D7-40BD-9174-A724B524B98F}">
  <sheetPr>
    <pageSetUpPr fitToPage="1"/>
  </sheetPr>
  <dimension ref="A1:O34"/>
  <sheetViews>
    <sheetView showGridLines="0" tabSelected="1" zoomScaleNormal="100" workbookViewId="0">
      <selection activeCell="Q18" sqref="Q18"/>
    </sheetView>
  </sheetViews>
  <sheetFormatPr defaultColWidth="13.28515625" defaultRowHeight="15" x14ac:dyDescent="0.25"/>
  <cols>
    <col min="1" max="1" width="26.7109375" customWidth="1"/>
    <col min="2" max="6" width="8.7109375" style="8" customWidth="1"/>
    <col min="7" max="7" width="4.42578125" customWidth="1"/>
    <col min="8" max="8" width="14.140625" customWidth="1"/>
    <col min="9" max="14" width="12.85546875" customWidth="1"/>
    <col min="15" max="15" width="9.85546875" bestFit="1" customWidth="1"/>
  </cols>
  <sheetData>
    <row r="1" spans="1:15" ht="18.75" x14ac:dyDescent="0.3">
      <c r="A1" s="83" t="s">
        <v>76</v>
      </c>
    </row>
    <row r="2" spans="1:15" x14ac:dyDescent="0.25">
      <c r="H2" s="84"/>
    </row>
    <row r="3" spans="1:15" hidden="1" x14ac:dyDescent="0.25">
      <c r="C3" s="36">
        <v>44166</v>
      </c>
      <c r="D3" s="36">
        <v>44531</v>
      </c>
      <c r="E3" s="36">
        <v>44896</v>
      </c>
      <c r="F3" s="36">
        <v>45261</v>
      </c>
    </row>
    <row r="4" spans="1:15" x14ac:dyDescent="0.25">
      <c r="A4" s="17" t="s">
        <v>12</v>
      </c>
      <c r="B4" s="18">
        <v>2019</v>
      </c>
      <c r="C4" s="18">
        <v>2020</v>
      </c>
      <c r="D4" s="18">
        <v>2021</v>
      </c>
      <c r="E4" s="18">
        <v>2022</v>
      </c>
      <c r="F4" s="19">
        <v>2023</v>
      </c>
      <c r="H4" s="58" t="s">
        <v>12</v>
      </c>
      <c r="I4" s="59">
        <v>2019</v>
      </c>
      <c r="J4" s="59">
        <v>2020</v>
      </c>
      <c r="K4" s="59">
        <v>2021</v>
      </c>
      <c r="L4" s="59">
        <v>2022</v>
      </c>
      <c r="M4" s="59">
        <v>2023</v>
      </c>
      <c r="N4" s="60" t="s">
        <v>67</v>
      </c>
      <c r="O4" s="8"/>
    </row>
    <row r="5" spans="1:15" x14ac:dyDescent="0.25">
      <c r="A5" s="20" t="s">
        <v>10</v>
      </c>
      <c r="B5" s="71">
        <f>'Lost Revenue'!O22</f>
        <v>0</v>
      </c>
      <c r="C5" s="71">
        <f>'Lost Revenue'!AB22</f>
        <v>155</v>
      </c>
      <c r="D5" s="71">
        <f>'Lost Revenue'!AO22</f>
        <v>1857</v>
      </c>
      <c r="E5" s="71">
        <f>'Lost Revenue'!BB22</f>
        <v>3463</v>
      </c>
      <c r="F5" s="72">
        <f>'Lost Revenue'!BO22</f>
        <v>4874</v>
      </c>
      <c r="H5" s="61" t="s">
        <v>62</v>
      </c>
      <c r="I5" s="65">
        <f>I11+I16+I21+I26</f>
        <v>0</v>
      </c>
      <c r="J5" s="65">
        <f t="shared" ref="J5:M6" si="0">J11+J16+J21+J26</f>
        <v>98610.21</v>
      </c>
      <c r="K5" s="65">
        <f t="shared" si="0"/>
        <v>270068.08</v>
      </c>
      <c r="L5" s="65">
        <f t="shared" si="0"/>
        <v>447099.98999999993</v>
      </c>
      <c r="M5" s="65">
        <f t="shared" si="0"/>
        <v>178005.12</v>
      </c>
      <c r="N5" s="66">
        <f>SUM(I5:M5)</f>
        <v>993783.4</v>
      </c>
      <c r="O5" s="32"/>
    </row>
    <row r="6" spans="1:15" ht="17.25" x14ac:dyDescent="0.25">
      <c r="A6" s="20" t="s">
        <v>69</v>
      </c>
      <c r="B6" s="73">
        <v>2</v>
      </c>
      <c r="C6" s="73">
        <v>1292</v>
      </c>
      <c r="D6" s="73">
        <v>3676</v>
      </c>
      <c r="E6" s="73">
        <v>4332</v>
      </c>
      <c r="F6" s="74">
        <v>4887</v>
      </c>
      <c r="H6" s="61" t="s">
        <v>64</v>
      </c>
      <c r="I6" s="67">
        <f>I12+I17+I22+I27</f>
        <v>0</v>
      </c>
      <c r="J6" s="67">
        <f t="shared" si="0"/>
        <v>207748.45918011683</v>
      </c>
      <c r="K6" s="67">
        <f t="shared" si="0"/>
        <v>827257.68237978267</v>
      </c>
      <c r="L6" s="67">
        <f t="shared" si="0"/>
        <v>1227133.4510366132</v>
      </c>
      <c r="M6" s="67">
        <f t="shared" si="0"/>
        <v>768274.73483277962</v>
      </c>
      <c r="N6" s="68">
        <f>SUM(I6:M6)</f>
        <v>3030414.3274292923</v>
      </c>
    </row>
    <row r="7" spans="1:15" x14ac:dyDescent="0.25">
      <c r="A7" s="9" t="s">
        <v>3</v>
      </c>
      <c r="B7" s="75">
        <f>B5-B6</f>
        <v>-2</v>
      </c>
      <c r="C7" s="75">
        <f t="shared" ref="C7:F7" si="1">C5-C6</f>
        <v>-1137</v>
      </c>
      <c r="D7" s="75">
        <f t="shared" si="1"/>
        <v>-1819</v>
      </c>
      <c r="E7" s="75">
        <f t="shared" si="1"/>
        <v>-869</v>
      </c>
      <c r="F7" s="76">
        <f t="shared" si="1"/>
        <v>-13</v>
      </c>
      <c r="H7" s="9" t="s">
        <v>4</v>
      </c>
      <c r="I7" s="69">
        <f>I5+I6</f>
        <v>0</v>
      </c>
      <c r="J7" s="69">
        <f t="shared" ref="J7:M7" si="2">J5+J6</f>
        <v>306358.66918011685</v>
      </c>
      <c r="K7" s="69">
        <f t="shared" si="2"/>
        <v>1097325.7623797827</v>
      </c>
      <c r="L7" s="69">
        <f t="shared" si="2"/>
        <v>1674233.4410366132</v>
      </c>
      <c r="M7" s="69">
        <f t="shared" si="2"/>
        <v>946279.85483277962</v>
      </c>
      <c r="N7" s="70">
        <f>SUM(I7:M7)</f>
        <v>4024197.7274292922</v>
      </c>
    </row>
    <row r="8" spans="1:15" x14ac:dyDescent="0.25">
      <c r="B8"/>
      <c r="C8"/>
      <c r="D8"/>
      <c r="E8"/>
      <c r="F8"/>
      <c r="I8" s="8"/>
      <c r="J8" s="8"/>
      <c r="K8" s="8"/>
      <c r="L8" s="8"/>
      <c r="M8" s="8"/>
      <c r="N8" s="32"/>
      <c r="O8" s="32"/>
    </row>
    <row r="9" spans="1:15" x14ac:dyDescent="0.25">
      <c r="B9"/>
      <c r="C9"/>
      <c r="D9"/>
      <c r="E9"/>
      <c r="F9"/>
      <c r="I9" s="8"/>
      <c r="J9" s="8"/>
      <c r="K9" s="8"/>
      <c r="L9" s="8"/>
      <c r="M9" s="8"/>
    </row>
    <row r="10" spans="1:15" x14ac:dyDescent="0.25">
      <c r="A10" s="12" t="s">
        <v>13</v>
      </c>
      <c r="B10" s="13">
        <v>2019</v>
      </c>
      <c r="C10" s="13">
        <v>2020</v>
      </c>
      <c r="D10" s="13">
        <v>2021</v>
      </c>
      <c r="E10" s="13">
        <v>2022</v>
      </c>
      <c r="F10" s="14">
        <v>2023</v>
      </c>
      <c r="H10" s="62" t="s">
        <v>13</v>
      </c>
      <c r="I10" s="63">
        <v>2019</v>
      </c>
      <c r="J10" s="63">
        <v>2020</v>
      </c>
      <c r="K10" s="63">
        <v>2021</v>
      </c>
      <c r="L10" s="63">
        <v>2022</v>
      </c>
      <c r="M10" s="63">
        <v>2023</v>
      </c>
      <c r="N10" s="60" t="s">
        <v>67</v>
      </c>
    </row>
    <row r="11" spans="1:15" x14ac:dyDescent="0.25">
      <c r="A11" s="15" t="s">
        <v>11</v>
      </c>
      <c r="B11" s="77">
        <v>0</v>
      </c>
      <c r="C11" s="77">
        <f>HLOOKUP(C$3,'Customer Count_Actuals'!$A$2:$BN$10,3,FALSE)+HLOOKUP(C$3,'Customer Count_Actuals'!$A$2:$BN$10,4,FALSE)+HLOOKUP(C$3,'Customer Count_Actuals'!$A$2:$BN$10,5,FALSE)</f>
        <v>152</v>
      </c>
      <c r="D11" s="77">
        <f>HLOOKUP(D$3,'Customer Count_Actuals'!$A$2:$BN$10,3,FALSE)+HLOOKUP(D$3,'Customer Count_Actuals'!$A$2:$BN$10,4,FALSE)+HLOOKUP(D$3,'Customer Count_Actuals'!$A$2:$BN$10,5,FALSE)</f>
        <v>1848</v>
      </c>
      <c r="E11" s="77">
        <f>HLOOKUP(E$3,'Customer Count_Actuals'!$A$2:$BN$10,3,FALSE)+HLOOKUP(E$3,'Customer Count_Actuals'!$A$2:$BN$10,4,FALSE)+HLOOKUP(E$3,'Customer Count_Actuals'!$A$2:$BN$10,5,FALSE)</f>
        <v>3445</v>
      </c>
      <c r="F11" s="78">
        <f>HLOOKUP(F$3,'Customer Count_Actuals'!$A$2:$BN$10,3,FALSE)+HLOOKUP(F$3,'Customer Count_Actuals'!$A$2:$BN$10,4,FALSE)+HLOOKUP(F$3,'Customer Count_Actuals'!$A$2:$BN$10,5,FALSE)</f>
        <v>4833</v>
      </c>
      <c r="H11" s="61" t="s">
        <v>62</v>
      </c>
      <c r="I11" s="65">
        <f>SUMIF('Lost Revenue'!$B$39:$B$45,Summary!$H$10,'Lost Revenue'!$P$39:$P$45)</f>
        <v>0</v>
      </c>
      <c r="J11" s="65">
        <f>SUMIF('Lost Revenue'!$B$39:$B$45,Summary!$H$10,'Lost Revenue'!$AC$39:$AC$45)</f>
        <v>79667.820000000007</v>
      </c>
      <c r="K11" s="65">
        <f>SUMIF('Lost Revenue'!$B$39:$B$45,Summary!$H$10,'Lost Revenue'!$AP$39:$AP$45)</f>
        <v>237072.88000000003</v>
      </c>
      <c r="L11" s="65">
        <f>SUMIF('Lost Revenue'!$B$39:$B$45,Summary!$H$10,'Lost Revenue'!$BC$39:$BC$45)</f>
        <v>376160.12999999995</v>
      </c>
      <c r="M11" s="65">
        <f>SUMIF('Lost Revenue'!$B$39:$B$45,Summary!$H$10,'Lost Revenue'!$BP$39:$BP$45)</f>
        <v>100162.16</v>
      </c>
      <c r="N11" s="66">
        <f>SUM(I11:M11)</f>
        <v>793062.99000000011</v>
      </c>
      <c r="O11" s="8"/>
    </row>
    <row r="12" spans="1:15" ht="17.25" x14ac:dyDescent="0.25">
      <c r="A12" s="15" t="s">
        <v>70</v>
      </c>
      <c r="B12" s="79">
        <f>'Customer Count_Application'!B10+'Customer Count_Application'!B11+'Customer Count_Application'!B12</f>
        <v>0</v>
      </c>
      <c r="C12" s="79">
        <f>'Customer Count_Application'!C10+'Customer Count_Application'!C11+'Customer Count_Application'!C12</f>
        <v>1272</v>
      </c>
      <c r="D12" s="79">
        <f>'Customer Count_Application'!D10+'Customer Count_Application'!D11+'Customer Count_Application'!D12</f>
        <v>3611</v>
      </c>
      <c r="E12" s="79">
        <f>'Customer Count_Application'!E10+'Customer Count_Application'!E11+'Customer Count_Application'!E12</f>
        <v>4246</v>
      </c>
      <c r="F12" s="80">
        <f>'Customer Count_Application'!F10+'Customer Count_Application'!F11+'Customer Count_Application'!F12</f>
        <v>4792</v>
      </c>
      <c r="H12" s="61" t="s">
        <v>64</v>
      </c>
      <c r="I12" s="67">
        <f>SUMIF('Lost Revenue'!$B$39:$B$45,Summary!$H$10,'Lost Revenue'!$P$39:$P$45)</f>
        <v>0</v>
      </c>
      <c r="J12" s="67">
        <f>SUMIF('Lost Revenue'!$B$50:$B$56,Summary!$H$10,'Lost Revenue'!$AC$50:$AC$56)</f>
        <v>114937.06457450315</v>
      </c>
      <c r="K12" s="67">
        <f>SUMIF('Lost Revenue'!$B$50:$B$56,Summary!$H$10,'Lost Revenue'!$AP$50:$AP$56)</f>
        <v>447820.94978107908</v>
      </c>
      <c r="L12" s="67">
        <f>SUMIF('Lost Revenue'!$B$50:$B$56,Summary!$H$10,'Lost Revenue'!$BC$50:$BC$56)</f>
        <v>679291.22698503686</v>
      </c>
      <c r="M12" s="67">
        <f>SUMIF('Lost Revenue'!$B$50:$B$56,Summary!$H$10,'Lost Revenue'!$BP$50:$BP$56)</f>
        <v>313216.09438615956</v>
      </c>
      <c r="N12" s="68">
        <f>SUM(I12:M12)</f>
        <v>1555265.3357267785</v>
      </c>
      <c r="O12" s="33"/>
    </row>
    <row r="13" spans="1:15" x14ac:dyDescent="0.25">
      <c r="A13" s="16" t="s">
        <v>3</v>
      </c>
      <c r="B13" s="81">
        <f>B11-B12</f>
        <v>0</v>
      </c>
      <c r="C13" s="81">
        <f t="shared" ref="C13" si="3">C11-C12</f>
        <v>-1120</v>
      </c>
      <c r="D13" s="81">
        <f t="shared" ref="D13" si="4">D11-D12</f>
        <v>-1763</v>
      </c>
      <c r="E13" s="81">
        <f t="shared" ref="E13" si="5">E11-E12</f>
        <v>-801</v>
      </c>
      <c r="F13" s="82">
        <f t="shared" ref="F13" si="6">F11-F12</f>
        <v>41</v>
      </c>
      <c r="H13" s="9" t="s">
        <v>4</v>
      </c>
      <c r="I13" s="69">
        <f>I11+I12</f>
        <v>0</v>
      </c>
      <c r="J13" s="69">
        <f>J11+J12</f>
        <v>194604.88457450317</v>
      </c>
      <c r="K13" s="69">
        <f t="shared" ref="K13:M13" si="7">K11+K12</f>
        <v>684893.82978107908</v>
      </c>
      <c r="L13" s="69">
        <f t="shared" si="7"/>
        <v>1055451.3569850367</v>
      </c>
      <c r="M13" s="69">
        <f t="shared" si="7"/>
        <v>413378.25438615959</v>
      </c>
      <c r="N13" s="70">
        <f>SUM(I13:M13)</f>
        <v>2348328.3257267787</v>
      </c>
    </row>
    <row r="14" spans="1:15" x14ac:dyDescent="0.25">
      <c r="B14"/>
      <c r="C14"/>
      <c r="D14"/>
      <c r="E14"/>
      <c r="F14"/>
      <c r="I14" s="8"/>
      <c r="J14" s="8"/>
      <c r="K14" s="8"/>
      <c r="L14" s="8"/>
      <c r="M14" s="8"/>
      <c r="N14" s="31"/>
      <c r="O14" s="31"/>
    </row>
    <row r="15" spans="1:15" x14ac:dyDescent="0.25">
      <c r="A15" s="12" t="s">
        <v>14</v>
      </c>
      <c r="B15" s="13">
        <v>2019</v>
      </c>
      <c r="C15" s="13">
        <v>2020</v>
      </c>
      <c r="D15" s="13">
        <v>2021</v>
      </c>
      <c r="E15" s="13">
        <v>2022</v>
      </c>
      <c r="F15" s="14">
        <v>2023</v>
      </c>
      <c r="H15" s="62" t="s">
        <v>14</v>
      </c>
      <c r="I15" s="63">
        <v>2019</v>
      </c>
      <c r="J15" s="63">
        <v>2020</v>
      </c>
      <c r="K15" s="63">
        <v>2021</v>
      </c>
      <c r="L15" s="63">
        <v>2022</v>
      </c>
      <c r="M15" s="63">
        <v>2023</v>
      </c>
      <c r="N15" s="60" t="s">
        <v>67</v>
      </c>
    </row>
    <row r="16" spans="1:15" x14ac:dyDescent="0.25">
      <c r="A16" s="15" t="s">
        <v>15</v>
      </c>
      <c r="B16" s="77">
        <v>0</v>
      </c>
      <c r="C16" s="77">
        <f>HLOOKUP(C$3,'Customer Count_Actuals'!$A$2:$BN$10,6,FALSE)</f>
        <v>0</v>
      </c>
      <c r="D16" s="77">
        <f>HLOOKUP(D$3,'Customer Count_Actuals'!$A$2:$BN$10,6,FALSE)</f>
        <v>5</v>
      </c>
      <c r="E16" s="77">
        <f>HLOOKUP(E$3,'Customer Count_Actuals'!$A$2:$BN$10,6,FALSE)</f>
        <v>13</v>
      </c>
      <c r="F16" s="78">
        <f>HLOOKUP(F$3,'Customer Count_Actuals'!$A$2:$BN$10,6,FALSE)</f>
        <v>32</v>
      </c>
      <c r="H16" s="61" t="s">
        <v>62</v>
      </c>
      <c r="I16" s="65">
        <f>SUMIF('Lost Revenue'!$B$39:$B$45,Summary!$H$15,'Lost Revenue'!$P$39:$P$45)</f>
        <v>0</v>
      </c>
      <c r="J16" s="65">
        <f>SUMIF('Lost Revenue'!$B$39:$B$45,Summary!$H$15,'Lost Revenue'!$AC$39:$AC$45)</f>
        <v>6522.39</v>
      </c>
      <c r="K16" s="65">
        <f>SUMIF('Lost Revenue'!$B$39:$B$45,Summary!$H$15,'Lost Revenue'!$AP$39:$AP$45)</f>
        <v>31313.84</v>
      </c>
      <c r="L16" s="65">
        <f>SUMIF('Lost Revenue'!$B$39:$B$45,Summary!$H$15,'Lost Revenue'!$BC$39:$BC$45)</f>
        <v>69654</v>
      </c>
      <c r="M16" s="65">
        <f>SUMIF('Lost Revenue'!$B$39:$B$45,Summary!$H$15,'Lost Revenue'!$BP$39:$BP$45)</f>
        <v>77842.959999999992</v>
      </c>
      <c r="N16" s="66">
        <f>SUM(I16:M16)</f>
        <v>185333.19</v>
      </c>
      <c r="O16" s="31"/>
    </row>
    <row r="17" spans="1:15" ht="17.25" x14ac:dyDescent="0.25">
      <c r="A17" s="15" t="s">
        <v>71</v>
      </c>
      <c r="B17" s="79">
        <f>'Customer Count_Application'!B13+'Customer Count_Application'!B14</f>
        <v>0</v>
      </c>
      <c r="C17" s="79">
        <f>'Customer Count_Application'!C13+'Customer Count_Application'!C14</f>
        <v>18</v>
      </c>
      <c r="D17" s="79">
        <f>'Customer Count_Application'!D13+'Customer Count_Application'!D14</f>
        <v>59</v>
      </c>
      <c r="E17" s="79">
        <f>'Customer Count_Application'!E13+'Customer Count_Application'!E14</f>
        <v>79</v>
      </c>
      <c r="F17" s="80">
        <f>'Customer Count_Application'!F13+'Customer Count_Application'!F14</f>
        <v>88</v>
      </c>
      <c r="H17" s="61" t="s">
        <v>64</v>
      </c>
      <c r="I17" s="67">
        <f>SUMIF('Lost Revenue'!$B$39:$B$45,Summary!$H$15,'Lost Revenue'!$P$39:$P$45)</f>
        <v>0</v>
      </c>
      <c r="J17" s="67">
        <f>SUMIF('Lost Revenue'!$B$50:$B$56,Summary!$H$15,'Lost Revenue'!$AC$50:$AC$56)</f>
        <v>64460.44613585365</v>
      </c>
      <c r="K17" s="67">
        <f>SUMIF('Lost Revenue'!$B$50:$B$56,Summary!$H$15,'Lost Revenue'!$AP$50:$AP$56)</f>
        <v>295252.32048578368</v>
      </c>
      <c r="L17" s="67">
        <f>SUMIF('Lost Revenue'!$B$50:$B$56,Summary!$H$15,'Lost Revenue'!$BC$50:$BC$56)</f>
        <v>547455.10800878622</v>
      </c>
      <c r="M17" s="67">
        <f>SUMIF('Lost Revenue'!$B$50:$B$56,Summary!$H$15,'Lost Revenue'!$BP$50:$BP$56)</f>
        <v>455058.64044662006</v>
      </c>
      <c r="N17" s="68">
        <f>SUM(I17:M17)</f>
        <v>1362226.5150770436</v>
      </c>
    </row>
    <row r="18" spans="1:15" x14ac:dyDescent="0.25">
      <c r="A18" s="16" t="s">
        <v>3</v>
      </c>
      <c r="B18" s="81">
        <f>B16-B17</f>
        <v>0</v>
      </c>
      <c r="C18" s="81">
        <f t="shared" ref="C18" si="8">C16-C17</f>
        <v>-18</v>
      </c>
      <c r="D18" s="81">
        <f t="shared" ref="D18" si="9">D16-D17</f>
        <v>-54</v>
      </c>
      <c r="E18" s="81">
        <f t="shared" ref="E18" si="10">E16-E17</f>
        <v>-66</v>
      </c>
      <c r="F18" s="82">
        <f t="shared" ref="F18" si="11">F16-F17</f>
        <v>-56</v>
      </c>
      <c r="H18" s="9" t="s">
        <v>4</v>
      </c>
      <c r="I18" s="69">
        <f>I16+I17</f>
        <v>0</v>
      </c>
      <c r="J18" s="69">
        <f>J16+J17</f>
        <v>70982.836135853649</v>
      </c>
      <c r="K18" s="69">
        <f t="shared" ref="K18" si="12">K16+K17</f>
        <v>326566.16048578371</v>
      </c>
      <c r="L18" s="69">
        <f t="shared" ref="L18" si="13">L16+L17</f>
        <v>617109.10800878622</v>
      </c>
      <c r="M18" s="69">
        <f t="shared" ref="M18" si="14">M16+M17</f>
        <v>532901.60044662002</v>
      </c>
      <c r="N18" s="70">
        <f>SUM(I18:M18)</f>
        <v>1547559.7050770437</v>
      </c>
      <c r="O18" s="32"/>
    </row>
    <row r="19" spans="1:15" x14ac:dyDescent="0.25">
      <c r="B19"/>
      <c r="C19"/>
      <c r="D19"/>
      <c r="E19"/>
      <c r="F19"/>
      <c r="I19" s="8"/>
      <c r="J19" s="8"/>
      <c r="K19" s="8"/>
      <c r="L19" s="8"/>
      <c r="M19" s="8"/>
    </row>
    <row r="20" spans="1:15" x14ac:dyDescent="0.25">
      <c r="A20" s="12" t="s">
        <v>16</v>
      </c>
      <c r="B20" s="13">
        <v>2019</v>
      </c>
      <c r="C20" s="13">
        <v>2020</v>
      </c>
      <c r="D20" s="13">
        <v>2021</v>
      </c>
      <c r="E20" s="13">
        <v>2022</v>
      </c>
      <c r="F20" s="14">
        <v>2023</v>
      </c>
      <c r="H20" s="62" t="s">
        <v>16</v>
      </c>
      <c r="I20" s="63">
        <v>2019</v>
      </c>
      <c r="J20" s="63">
        <v>2020</v>
      </c>
      <c r="K20" s="63">
        <v>2021</v>
      </c>
      <c r="L20" s="63">
        <v>2022</v>
      </c>
      <c r="M20" s="63">
        <v>2023</v>
      </c>
      <c r="N20" s="60" t="s">
        <v>67</v>
      </c>
    </row>
    <row r="21" spans="1:15" x14ac:dyDescent="0.25">
      <c r="A21" s="15" t="s">
        <v>17</v>
      </c>
      <c r="B21" s="77">
        <v>0</v>
      </c>
      <c r="C21" s="77">
        <f>HLOOKUP(C$3,'Customer Count_Actuals'!$A$2:$BN$10,7,FALSE)</f>
        <v>1</v>
      </c>
      <c r="D21" s="77">
        <f>HLOOKUP(D$3,'Customer Count_Actuals'!$A$2:$BN$10,7,FALSE)</f>
        <v>1</v>
      </c>
      <c r="E21" s="77">
        <f>HLOOKUP(E$3,'Customer Count_Actuals'!$A$2:$BN$10,7,FALSE)</f>
        <v>2</v>
      </c>
      <c r="F21" s="78">
        <f>HLOOKUP(F$3,'Customer Count_Actuals'!$A$2:$BN$10,7,FALSE)</f>
        <v>6</v>
      </c>
      <c r="H21" s="61" t="s">
        <v>62</v>
      </c>
      <c r="I21" s="65">
        <f>SUMIF('Lost Revenue'!$B$39:$B$45,Summary!$H$20,'Lost Revenue'!$P$39:$P$45)</f>
        <v>0</v>
      </c>
      <c r="J21" s="65">
        <f>SUMIF('Lost Revenue'!$B$39:$B$45,Summary!$H$20,'Lost Revenue'!$AC$39:$AC$45)</f>
        <v>0</v>
      </c>
      <c r="K21" s="65">
        <f>SUMIF('Lost Revenue'!$B$39:$B$45,Summary!$H$20,'Lost Revenue'!$AP$39:$AP$45)</f>
        <v>1681.36</v>
      </c>
      <c r="L21" s="65">
        <f>SUMIF('Lost Revenue'!$B$39:$B$45,Summary!$H$20,'Lost Revenue'!$BC$39:$BC$45)</f>
        <v>1285.8599999999999</v>
      </c>
      <c r="M21" s="65">
        <f>SUMIF('Lost Revenue'!$B$39:$B$45,Summary!$H$20,'Lost Revenue'!$BP$39:$BP$45)</f>
        <v>0</v>
      </c>
      <c r="N21" s="66">
        <f>SUM(I21:M21)</f>
        <v>2967.22</v>
      </c>
    </row>
    <row r="22" spans="1:15" ht="17.25" x14ac:dyDescent="0.25">
      <c r="A22" s="15" t="s">
        <v>72</v>
      </c>
      <c r="B22" s="79">
        <f>'Customer Count_Application'!B15</f>
        <v>0</v>
      </c>
      <c r="C22" s="79">
        <f>'Customer Count_Application'!C15</f>
        <v>1</v>
      </c>
      <c r="D22" s="79">
        <f>'Customer Count_Application'!D15</f>
        <v>4</v>
      </c>
      <c r="E22" s="79">
        <f>'Customer Count_Application'!E15</f>
        <v>5</v>
      </c>
      <c r="F22" s="80">
        <f>'Customer Count_Application'!F15</f>
        <v>5</v>
      </c>
      <c r="H22" s="61" t="s">
        <v>64</v>
      </c>
      <c r="I22" s="67">
        <f>SUMIF('Lost Revenue'!$B$39:$B$45,Summary!$H$20,'Lost Revenue'!$P$39:$P$45)</f>
        <v>0</v>
      </c>
      <c r="J22" s="67">
        <f>SUMIF('Lost Revenue'!$B$50:$B$56,Summary!$H$20,'Lost Revenue'!$AC$50:$AC$56)</f>
        <v>0</v>
      </c>
      <c r="K22" s="67">
        <f>SUMIF('Lost Revenue'!$B$50:$B$56,Summary!$H$20,'Lost Revenue'!$AP$50:$AP$56)</f>
        <v>84184.412112919788</v>
      </c>
      <c r="L22" s="67">
        <f>SUMIF('Lost Revenue'!$B$50:$B$56,Summary!$H$20,'Lost Revenue'!$BC$50:$BC$56)</f>
        <v>387.11604279025534</v>
      </c>
      <c r="M22" s="67">
        <f>SUMIF('Lost Revenue'!$B$50:$B$56,Summary!$H$20,'Lost Revenue'!$BP$50:$BP$56)</f>
        <v>0</v>
      </c>
      <c r="N22" s="68">
        <f>SUM(I22:M22)</f>
        <v>84571.528155710039</v>
      </c>
    </row>
    <row r="23" spans="1:15" x14ac:dyDescent="0.25">
      <c r="A23" s="16" t="s">
        <v>3</v>
      </c>
      <c r="B23" s="81">
        <f>B21-B22</f>
        <v>0</v>
      </c>
      <c r="C23" s="81">
        <f t="shared" ref="C23" si="15">C21-C22</f>
        <v>0</v>
      </c>
      <c r="D23" s="81">
        <f t="shared" ref="D23" si="16">D21-D22</f>
        <v>-3</v>
      </c>
      <c r="E23" s="81">
        <f t="shared" ref="E23" si="17">E21-E22</f>
        <v>-3</v>
      </c>
      <c r="F23" s="82">
        <f t="shared" ref="F23" si="18">F21-F22</f>
        <v>1</v>
      </c>
      <c r="H23" s="9" t="s">
        <v>4</v>
      </c>
      <c r="I23" s="69">
        <f>I21+I22</f>
        <v>0</v>
      </c>
      <c r="J23" s="69">
        <f>J21+J22</f>
        <v>0</v>
      </c>
      <c r="K23" s="69">
        <f t="shared" ref="K23" si="19">K21+K22</f>
        <v>85865.772112919789</v>
      </c>
      <c r="L23" s="69">
        <f t="shared" ref="L23" si="20">L21+L22</f>
        <v>1672.9760427902552</v>
      </c>
      <c r="M23" s="69">
        <f t="shared" ref="M23" si="21">M21+M22</f>
        <v>0</v>
      </c>
      <c r="N23" s="70">
        <f>SUM(I23:M23)</f>
        <v>87538.74815571004</v>
      </c>
    </row>
    <row r="24" spans="1:15" x14ac:dyDescent="0.25">
      <c r="B24"/>
      <c r="C24"/>
      <c r="D24"/>
      <c r="E24"/>
      <c r="F24"/>
      <c r="I24" s="8"/>
      <c r="J24" s="8"/>
      <c r="K24" s="8"/>
      <c r="L24" s="8"/>
      <c r="M24" s="8"/>
      <c r="N24" s="8"/>
      <c r="O24" s="8"/>
    </row>
    <row r="25" spans="1:15" x14ac:dyDescent="0.25">
      <c r="A25" s="12" t="s">
        <v>18</v>
      </c>
      <c r="B25" s="13">
        <v>2019</v>
      </c>
      <c r="C25" s="13">
        <v>2020</v>
      </c>
      <c r="D25" s="13">
        <v>2021</v>
      </c>
      <c r="E25" s="13">
        <v>2022</v>
      </c>
      <c r="F25" s="14">
        <v>2023</v>
      </c>
      <c r="H25" s="62" t="s">
        <v>18</v>
      </c>
      <c r="I25" s="63">
        <v>2019</v>
      </c>
      <c r="J25" s="63">
        <v>2020</v>
      </c>
      <c r="K25" s="63">
        <v>2021</v>
      </c>
      <c r="L25" s="63">
        <v>2022</v>
      </c>
      <c r="M25" s="63">
        <v>2023</v>
      </c>
      <c r="N25" s="60" t="s">
        <v>67</v>
      </c>
      <c r="O25" s="33"/>
    </row>
    <row r="26" spans="1:15" x14ac:dyDescent="0.25">
      <c r="A26" s="15" t="s">
        <v>19</v>
      </c>
      <c r="B26" s="77">
        <v>0</v>
      </c>
      <c r="C26" s="77">
        <f>HLOOKUP(C$3,'Customer Count_Actuals'!$A$2:$BN$10,8,FALSE)</f>
        <v>2</v>
      </c>
      <c r="D26" s="77">
        <f>HLOOKUP(D$3,'Customer Count_Actuals'!$A$2:$BN$10,8,FALSE)</f>
        <v>3</v>
      </c>
      <c r="E26" s="77">
        <f>HLOOKUP(E$3,'Customer Count_Actuals'!$A$2:$BN$10,8,FALSE)</f>
        <v>3</v>
      </c>
      <c r="F26" s="78">
        <f>HLOOKUP(F$3,'Customer Count_Actuals'!$A$2:$BN$10,8,FALSE)</f>
        <v>3</v>
      </c>
      <c r="H26" s="61" t="s">
        <v>62</v>
      </c>
      <c r="I26" s="65">
        <f>SUMIF('Lost Revenue'!$B$39:$B$45,Summary!$H$25,'Lost Revenue'!$P$39:$P$45)</f>
        <v>0</v>
      </c>
      <c r="J26" s="65">
        <f>SUMIF('Lost Revenue'!$B$39:$B$45,Summary!$H$25,'Lost Revenue'!$AC$39:$AC$45)</f>
        <v>12420</v>
      </c>
      <c r="K26" s="65">
        <f>SUMIF('Lost Revenue'!$B$39:$B$45,Summary!$H$25,'Lost Revenue'!$AP$39:$AP$45)</f>
        <v>0</v>
      </c>
      <c r="L26" s="65">
        <f>SUMIF('Lost Revenue'!$B$39:$B$45,Summary!$H$25,'Lost Revenue'!$BC$39:$BC$45)</f>
        <v>0</v>
      </c>
      <c r="M26" s="65">
        <f>SUMIF('Lost Revenue'!$B$39:$B$45,Summary!$H$25,'Lost Revenue'!$BP$39:$BP$45)</f>
        <v>0</v>
      </c>
      <c r="N26" s="66">
        <f>SUM(I26:M26)</f>
        <v>12420</v>
      </c>
    </row>
    <row r="27" spans="1:15" ht="17.25" x14ac:dyDescent="0.25">
      <c r="A27" s="15" t="s">
        <v>73</v>
      </c>
      <c r="B27" s="79">
        <f>'Customer Count_Application'!B16</f>
        <v>2</v>
      </c>
      <c r="C27" s="79">
        <f>'Customer Count_Application'!C16</f>
        <v>2</v>
      </c>
      <c r="D27" s="79">
        <f>'Customer Count_Application'!D16</f>
        <v>2</v>
      </c>
      <c r="E27" s="79">
        <f>'Customer Count_Application'!E16</f>
        <v>2</v>
      </c>
      <c r="F27" s="80">
        <f>'Customer Count_Application'!F16</f>
        <v>2</v>
      </c>
      <c r="H27" s="61" t="s">
        <v>64</v>
      </c>
      <c r="I27" s="67">
        <f>SUMIF('Lost Revenue'!$B$39:$B$45,Summary!$H$25,'Lost Revenue'!$P$39:$P$45)</f>
        <v>0</v>
      </c>
      <c r="J27" s="67">
        <f>SUMIF('Lost Revenue'!$B$50:$B$56,Summary!$H$25,'Lost Revenue'!$AC$50:$AC$56)</f>
        <v>28350.948469760002</v>
      </c>
      <c r="K27" s="67">
        <f>SUMIF('Lost Revenue'!$B$50:$B$56,Summary!$H$25,'Lost Revenue'!$AP$50:$AP$56)</f>
        <v>0</v>
      </c>
      <c r="L27" s="67">
        <f>SUMIF('Lost Revenue'!$B$50:$B$56,Summary!$H$25,'Lost Revenue'!$BC$50:$BC$56)</f>
        <v>0</v>
      </c>
      <c r="M27" s="67">
        <f>SUMIF('Lost Revenue'!$B$50:$B$56,Summary!$H$25,'Lost Revenue'!$BP$50:$BP$56)</f>
        <v>0</v>
      </c>
      <c r="N27" s="68">
        <f>SUM(I27:M27)</f>
        <v>28350.948469760002</v>
      </c>
      <c r="O27" s="31"/>
    </row>
    <row r="28" spans="1:15" x14ac:dyDescent="0.25">
      <c r="A28" s="16" t="s">
        <v>3</v>
      </c>
      <c r="B28" s="81">
        <f>B26-B27</f>
        <v>-2</v>
      </c>
      <c r="C28" s="81">
        <f t="shared" ref="C28" si="22">C26-C27</f>
        <v>0</v>
      </c>
      <c r="D28" s="81">
        <f t="shared" ref="D28" si="23">D26-D27</f>
        <v>1</v>
      </c>
      <c r="E28" s="81">
        <f t="shared" ref="E28" si="24">E26-E27</f>
        <v>1</v>
      </c>
      <c r="F28" s="82">
        <f t="shared" ref="F28" si="25">F26-F27</f>
        <v>1</v>
      </c>
      <c r="H28" s="9" t="s">
        <v>4</v>
      </c>
      <c r="I28" s="69">
        <f>I26+I27</f>
        <v>0</v>
      </c>
      <c r="J28" s="69">
        <f>J26+J27</f>
        <v>40770.948469759998</v>
      </c>
      <c r="K28" s="69">
        <f t="shared" ref="K28" si="26">K26+K27</f>
        <v>0</v>
      </c>
      <c r="L28" s="69">
        <f t="shared" ref="L28" si="27">L26+L27</f>
        <v>0</v>
      </c>
      <c r="M28" s="69">
        <f t="shared" ref="M28" si="28">M26+M27</f>
        <v>0</v>
      </c>
      <c r="N28" s="70">
        <f>SUM(I28:M28)</f>
        <v>40770.948469759998</v>
      </c>
    </row>
    <row r="30" spans="1:15" ht="18.75" x14ac:dyDescent="0.3">
      <c r="A30" s="83" t="s">
        <v>74</v>
      </c>
    </row>
    <row r="31" spans="1:15" x14ac:dyDescent="0.25">
      <c r="A31" t="s">
        <v>77</v>
      </c>
    </row>
    <row r="32" spans="1:15" x14ac:dyDescent="0.25">
      <c r="A32" t="s">
        <v>75</v>
      </c>
    </row>
    <row r="33" spans="1:1" x14ac:dyDescent="0.25">
      <c r="A33" t="s">
        <v>79</v>
      </c>
    </row>
    <row r="34" spans="1:1" x14ac:dyDescent="0.25">
      <c r="A34" t="s">
        <v>78</v>
      </c>
    </row>
  </sheetData>
  <sheetProtection sheet="1" objects="1" scenarios="1"/>
  <phoneticPr fontId="12" type="noConversion"/>
  <pageMargins left="0.7" right="0.7" top="0.75" bottom="0.75" header="0.3" footer="0.3"/>
  <pageSetup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B88BDD-3DE3-4E49-9A32-A16F7AA5A769}">
  <dimension ref="A1:BP62"/>
  <sheetViews>
    <sheetView showGridLines="0" zoomScale="80" zoomScaleNormal="80" workbookViewId="0">
      <pane xSplit="3" ySplit="3" topLeftCell="D4" activePane="bottomRight" state="frozen"/>
      <selection pane="topRight" activeCell="B1" sqref="B1"/>
      <selection pane="bottomLeft" activeCell="A2" sqref="A2"/>
      <selection pane="bottomRight" activeCell="M8" sqref="M8"/>
    </sheetView>
  </sheetViews>
  <sheetFormatPr defaultRowHeight="15" outlineLevelCol="1" x14ac:dyDescent="0.25"/>
  <cols>
    <col min="1" max="1" width="8.42578125" style="85" hidden="1" customWidth="1"/>
    <col min="2" max="2" width="7.85546875" style="85" hidden="1" customWidth="1"/>
    <col min="3" max="3" width="32.7109375" style="85" bestFit="1" customWidth="1"/>
    <col min="4" max="4" width="7" style="85" customWidth="1" outlineLevel="1"/>
    <col min="5" max="5" width="7.28515625" style="85" customWidth="1" outlineLevel="1"/>
    <col min="6" max="6" width="7.42578125" style="85" customWidth="1" outlineLevel="1"/>
    <col min="7" max="7" width="7.140625" style="85" customWidth="1" outlineLevel="1"/>
    <col min="8" max="8" width="7.7109375" style="85" customWidth="1" outlineLevel="1"/>
    <col min="9" max="9" width="7" style="85" customWidth="1" outlineLevel="1"/>
    <col min="10" max="10" width="6.42578125" style="85" customWidth="1" outlineLevel="1"/>
    <col min="11" max="11" width="7.42578125" style="85" customWidth="1" outlineLevel="1"/>
    <col min="12" max="13" width="7.28515625" style="85" customWidth="1" outlineLevel="1"/>
    <col min="14" max="14" width="7.42578125" style="85" customWidth="1" outlineLevel="1"/>
    <col min="15" max="15" width="7.7109375" style="85" customWidth="1" outlineLevel="1"/>
    <col min="16" max="16" width="10.42578125" style="85" customWidth="1"/>
    <col min="17" max="17" width="7" style="85" customWidth="1" outlineLevel="1"/>
    <col min="18" max="18" width="7.28515625" style="85" customWidth="1" outlineLevel="1"/>
    <col min="19" max="19" width="7.42578125" style="85" customWidth="1" outlineLevel="1"/>
    <col min="20" max="27" width="11.28515625" style="85" customWidth="1" outlineLevel="1"/>
    <col min="28" max="28" width="12.28515625" style="85" customWidth="1" outlineLevel="1"/>
    <col min="29" max="29" width="12.28515625" style="85" bestFit="1" customWidth="1"/>
    <col min="30" max="30" width="19.28515625" style="85" customWidth="1" outlineLevel="1"/>
    <col min="31" max="31" width="12.28515625" style="85" customWidth="1" outlineLevel="1"/>
    <col min="32" max="38" width="11.28515625" style="85" customWidth="1" outlineLevel="1"/>
    <col min="39" max="41" width="12.28515625" style="85" customWidth="1" outlineLevel="1"/>
    <col min="42" max="42" width="13.85546875" style="85" bestFit="1" customWidth="1"/>
    <col min="43" max="47" width="12.28515625" style="85" customWidth="1" outlineLevel="1"/>
    <col min="48" max="52" width="11.28515625" style="85" customWidth="1" outlineLevel="1"/>
    <col min="53" max="54" width="12.28515625" style="85" customWidth="1" outlineLevel="1"/>
    <col min="55" max="55" width="13.85546875" style="85" bestFit="1" customWidth="1"/>
    <col min="56" max="58" width="12.28515625" style="85" customWidth="1" outlineLevel="1"/>
    <col min="59" max="67" width="11.28515625" style="85" customWidth="1" outlineLevel="1"/>
    <col min="68" max="68" width="12.28515625" style="85" bestFit="1" customWidth="1"/>
    <col min="69" max="16384" width="9.140625" style="85"/>
  </cols>
  <sheetData>
    <row r="1" spans="3:68" x14ac:dyDescent="0.25">
      <c r="C1" s="120"/>
      <c r="D1" s="121" t="s">
        <v>20</v>
      </c>
      <c r="E1" s="121" t="s">
        <v>21</v>
      </c>
      <c r="F1" s="121" t="s">
        <v>22</v>
      </c>
      <c r="G1" s="121" t="s">
        <v>23</v>
      </c>
      <c r="H1" s="121" t="s">
        <v>24</v>
      </c>
      <c r="I1" s="121" t="s">
        <v>25</v>
      </c>
      <c r="J1" s="121" t="s">
        <v>26</v>
      </c>
      <c r="K1" s="121" t="s">
        <v>27</v>
      </c>
      <c r="L1" s="121" t="s">
        <v>28</v>
      </c>
      <c r="M1" s="121" t="s">
        <v>29</v>
      </c>
      <c r="N1" s="121" t="s">
        <v>30</v>
      </c>
      <c r="O1" s="121" t="s">
        <v>31</v>
      </c>
      <c r="P1" s="121" t="s">
        <v>4</v>
      </c>
      <c r="Q1" s="121" t="s">
        <v>20</v>
      </c>
      <c r="R1" s="121" t="s">
        <v>21</v>
      </c>
      <c r="S1" s="121" t="s">
        <v>22</v>
      </c>
      <c r="T1" s="121" t="s">
        <v>23</v>
      </c>
      <c r="U1" s="121" t="s">
        <v>24</v>
      </c>
      <c r="V1" s="121" t="s">
        <v>25</v>
      </c>
      <c r="W1" s="121" t="s">
        <v>26</v>
      </c>
      <c r="X1" s="121" t="s">
        <v>27</v>
      </c>
      <c r="Y1" s="121" t="s">
        <v>28</v>
      </c>
      <c r="Z1" s="121" t="s">
        <v>29</v>
      </c>
      <c r="AA1" s="121" t="s">
        <v>30</v>
      </c>
      <c r="AB1" s="121" t="s">
        <v>31</v>
      </c>
      <c r="AC1" s="121" t="s">
        <v>4</v>
      </c>
      <c r="AD1" s="121" t="s">
        <v>20</v>
      </c>
      <c r="AE1" s="121" t="s">
        <v>21</v>
      </c>
      <c r="AF1" s="121" t="s">
        <v>22</v>
      </c>
      <c r="AG1" s="121" t="s">
        <v>23</v>
      </c>
      <c r="AH1" s="121" t="s">
        <v>24</v>
      </c>
      <c r="AI1" s="121" t="s">
        <v>25</v>
      </c>
      <c r="AJ1" s="121" t="s">
        <v>26</v>
      </c>
      <c r="AK1" s="121" t="s">
        <v>27</v>
      </c>
      <c r="AL1" s="121" t="s">
        <v>28</v>
      </c>
      <c r="AM1" s="121" t="s">
        <v>29</v>
      </c>
      <c r="AN1" s="121" t="s">
        <v>30</v>
      </c>
      <c r="AO1" s="121" t="s">
        <v>31</v>
      </c>
      <c r="AP1" s="121" t="s">
        <v>4</v>
      </c>
      <c r="AQ1" s="121" t="s">
        <v>20</v>
      </c>
      <c r="AR1" s="121" t="s">
        <v>21</v>
      </c>
      <c r="AS1" s="121" t="s">
        <v>22</v>
      </c>
      <c r="AT1" s="121" t="s">
        <v>23</v>
      </c>
      <c r="AU1" s="121" t="s">
        <v>24</v>
      </c>
      <c r="AV1" s="121" t="s">
        <v>25</v>
      </c>
      <c r="AW1" s="121" t="s">
        <v>26</v>
      </c>
      <c r="AX1" s="121" t="s">
        <v>27</v>
      </c>
      <c r="AY1" s="121" t="s">
        <v>28</v>
      </c>
      <c r="AZ1" s="121" t="s">
        <v>29</v>
      </c>
      <c r="BA1" s="121" t="s">
        <v>30</v>
      </c>
      <c r="BB1" s="121" t="s">
        <v>31</v>
      </c>
      <c r="BC1" s="121" t="s">
        <v>4</v>
      </c>
      <c r="BD1" s="121" t="s">
        <v>20</v>
      </c>
      <c r="BE1" s="121" t="s">
        <v>21</v>
      </c>
      <c r="BF1" s="121" t="s">
        <v>22</v>
      </c>
      <c r="BG1" s="121" t="s">
        <v>23</v>
      </c>
      <c r="BH1" s="121" t="s">
        <v>24</v>
      </c>
      <c r="BI1" s="121" t="s">
        <v>25</v>
      </c>
      <c r="BJ1" s="121" t="s">
        <v>26</v>
      </c>
      <c r="BK1" s="121" t="s">
        <v>27</v>
      </c>
      <c r="BL1" s="121" t="s">
        <v>28</v>
      </c>
      <c r="BM1" s="121" t="s">
        <v>29</v>
      </c>
      <c r="BN1" s="121" t="s">
        <v>30</v>
      </c>
      <c r="BO1" s="121" t="s">
        <v>31</v>
      </c>
      <c r="BP1" s="121" t="s">
        <v>4</v>
      </c>
    </row>
    <row r="2" spans="3:68" x14ac:dyDescent="0.25">
      <c r="C2" s="122"/>
      <c r="D2" s="123">
        <f>YEAR(D3)</f>
        <v>2019</v>
      </c>
      <c r="E2" s="123">
        <f t="shared" ref="E2:BO2" si="0">YEAR(E3)</f>
        <v>2019</v>
      </c>
      <c r="F2" s="123">
        <f t="shared" si="0"/>
        <v>2019</v>
      </c>
      <c r="G2" s="123">
        <f t="shared" si="0"/>
        <v>2019</v>
      </c>
      <c r="H2" s="123">
        <f t="shared" si="0"/>
        <v>2019</v>
      </c>
      <c r="I2" s="123">
        <f t="shared" si="0"/>
        <v>2019</v>
      </c>
      <c r="J2" s="123">
        <f t="shared" si="0"/>
        <v>2019</v>
      </c>
      <c r="K2" s="123">
        <f t="shared" si="0"/>
        <v>2019</v>
      </c>
      <c r="L2" s="123">
        <f t="shared" si="0"/>
        <v>2019</v>
      </c>
      <c r="M2" s="123">
        <f t="shared" si="0"/>
        <v>2019</v>
      </c>
      <c r="N2" s="123">
        <f t="shared" si="0"/>
        <v>2019</v>
      </c>
      <c r="O2" s="123">
        <f t="shared" si="0"/>
        <v>2019</v>
      </c>
      <c r="P2" s="123">
        <f>O2</f>
        <v>2019</v>
      </c>
      <c r="Q2" s="123">
        <f t="shared" si="0"/>
        <v>2020</v>
      </c>
      <c r="R2" s="123">
        <f t="shared" si="0"/>
        <v>2020</v>
      </c>
      <c r="S2" s="123">
        <f t="shared" si="0"/>
        <v>2020</v>
      </c>
      <c r="T2" s="123">
        <f t="shared" si="0"/>
        <v>2020</v>
      </c>
      <c r="U2" s="123">
        <f t="shared" si="0"/>
        <v>2020</v>
      </c>
      <c r="V2" s="123">
        <f t="shared" si="0"/>
        <v>2020</v>
      </c>
      <c r="W2" s="123">
        <f t="shared" si="0"/>
        <v>2020</v>
      </c>
      <c r="X2" s="123">
        <f t="shared" si="0"/>
        <v>2020</v>
      </c>
      <c r="Y2" s="123">
        <f t="shared" si="0"/>
        <v>2020</v>
      </c>
      <c r="Z2" s="123">
        <f t="shared" si="0"/>
        <v>2020</v>
      </c>
      <c r="AA2" s="123">
        <f t="shared" si="0"/>
        <v>2020</v>
      </c>
      <c r="AB2" s="123">
        <f t="shared" si="0"/>
        <v>2020</v>
      </c>
      <c r="AC2" s="123">
        <f>AB2</f>
        <v>2020</v>
      </c>
      <c r="AD2" s="123">
        <f t="shared" si="0"/>
        <v>2021</v>
      </c>
      <c r="AE2" s="123">
        <f t="shared" si="0"/>
        <v>2021</v>
      </c>
      <c r="AF2" s="123">
        <f t="shared" si="0"/>
        <v>2021</v>
      </c>
      <c r="AG2" s="123">
        <f t="shared" si="0"/>
        <v>2021</v>
      </c>
      <c r="AH2" s="123">
        <f t="shared" si="0"/>
        <v>2021</v>
      </c>
      <c r="AI2" s="123">
        <f t="shared" si="0"/>
        <v>2021</v>
      </c>
      <c r="AJ2" s="123">
        <f t="shared" si="0"/>
        <v>2021</v>
      </c>
      <c r="AK2" s="123">
        <f t="shared" si="0"/>
        <v>2021</v>
      </c>
      <c r="AL2" s="123">
        <f t="shared" si="0"/>
        <v>2021</v>
      </c>
      <c r="AM2" s="123">
        <f t="shared" si="0"/>
        <v>2021</v>
      </c>
      <c r="AN2" s="123">
        <f t="shared" si="0"/>
        <v>2021</v>
      </c>
      <c r="AO2" s="123">
        <f t="shared" si="0"/>
        <v>2021</v>
      </c>
      <c r="AP2" s="123">
        <f>AO2</f>
        <v>2021</v>
      </c>
      <c r="AQ2" s="123">
        <f t="shared" si="0"/>
        <v>2022</v>
      </c>
      <c r="AR2" s="123">
        <f t="shared" si="0"/>
        <v>2022</v>
      </c>
      <c r="AS2" s="123">
        <f t="shared" si="0"/>
        <v>2022</v>
      </c>
      <c r="AT2" s="123">
        <f t="shared" si="0"/>
        <v>2022</v>
      </c>
      <c r="AU2" s="123">
        <f t="shared" si="0"/>
        <v>2022</v>
      </c>
      <c r="AV2" s="123">
        <f t="shared" si="0"/>
        <v>2022</v>
      </c>
      <c r="AW2" s="123">
        <f t="shared" si="0"/>
        <v>2022</v>
      </c>
      <c r="AX2" s="123">
        <f t="shared" si="0"/>
        <v>2022</v>
      </c>
      <c r="AY2" s="123">
        <f t="shared" si="0"/>
        <v>2022</v>
      </c>
      <c r="AZ2" s="123">
        <f t="shared" si="0"/>
        <v>2022</v>
      </c>
      <c r="BA2" s="123">
        <f t="shared" si="0"/>
        <v>2022</v>
      </c>
      <c r="BB2" s="123">
        <f t="shared" si="0"/>
        <v>2022</v>
      </c>
      <c r="BC2" s="123">
        <f>BB2</f>
        <v>2022</v>
      </c>
      <c r="BD2" s="123">
        <f t="shared" si="0"/>
        <v>2023</v>
      </c>
      <c r="BE2" s="123">
        <f t="shared" si="0"/>
        <v>2023</v>
      </c>
      <c r="BF2" s="123">
        <f t="shared" si="0"/>
        <v>2023</v>
      </c>
      <c r="BG2" s="123">
        <f t="shared" si="0"/>
        <v>2023</v>
      </c>
      <c r="BH2" s="123">
        <f t="shared" si="0"/>
        <v>2023</v>
      </c>
      <c r="BI2" s="123">
        <f t="shared" si="0"/>
        <v>2023</v>
      </c>
      <c r="BJ2" s="123">
        <f t="shared" si="0"/>
        <v>2023</v>
      </c>
      <c r="BK2" s="123">
        <f t="shared" si="0"/>
        <v>2023</v>
      </c>
      <c r="BL2" s="123">
        <f t="shared" si="0"/>
        <v>2023</v>
      </c>
      <c r="BM2" s="123">
        <f t="shared" si="0"/>
        <v>2023</v>
      </c>
      <c r="BN2" s="123">
        <f t="shared" si="0"/>
        <v>2023</v>
      </c>
      <c r="BO2" s="123">
        <f t="shared" si="0"/>
        <v>2023</v>
      </c>
      <c r="BP2" s="123">
        <f>BO2</f>
        <v>2023</v>
      </c>
    </row>
    <row r="3" spans="3:68" s="86" customFormat="1" x14ac:dyDescent="0.25">
      <c r="C3" s="124"/>
      <c r="D3" s="125">
        <v>43466</v>
      </c>
      <c r="E3" s="125">
        <v>43497</v>
      </c>
      <c r="F3" s="125">
        <v>43525</v>
      </c>
      <c r="G3" s="125">
        <v>43556</v>
      </c>
      <c r="H3" s="125">
        <v>43586</v>
      </c>
      <c r="I3" s="125">
        <v>43617</v>
      </c>
      <c r="J3" s="125">
        <v>43647</v>
      </c>
      <c r="K3" s="125">
        <v>43678</v>
      </c>
      <c r="L3" s="125">
        <v>43709</v>
      </c>
      <c r="M3" s="125">
        <v>43739</v>
      </c>
      <c r="N3" s="125">
        <v>43770</v>
      </c>
      <c r="O3" s="125">
        <v>43800</v>
      </c>
      <c r="P3" s="126" t="s">
        <v>4</v>
      </c>
      <c r="Q3" s="125">
        <v>43831</v>
      </c>
      <c r="R3" s="125">
        <v>43862</v>
      </c>
      <c r="S3" s="125">
        <v>43891</v>
      </c>
      <c r="T3" s="125">
        <v>43922</v>
      </c>
      <c r="U3" s="125">
        <v>43952</v>
      </c>
      <c r="V3" s="125">
        <v>43983</v>
      </c>
      <c r="W3" s="125">
        <v>44013</v>
      </c>
      <c r="X3" s="125">
        <v>44044</v>
      </c>
      <c r="Y3" s="125">
        <v>44075</v>
      </c>
      <c r="Z3" s="125">
        <v>44105</v>
      </c>
      <c r="AA3" s="125">
        <v>44136</v>
      </c>
      <c r="AB3" s="125">
        <v>44166</v>
      </c>
      <c r="AC3" s="126" t="s">
        <v>4</v>
      </c>
      <c r="AD3" s="125">
        <v>44197</v>
      </c>
      <c r="AE3" s="125">
        <v>44228</v>
      </c>
      <c r="AF3" s="125">
        <v>44256</v>
      </c>
      <c r="AG3" s="125">
        <v>44287</v>
      </c>
      <c r="AH3" s="125">
        <v>44317</v>
      </c>
      <c r="AI3" s="125">
        <v>44348</v>
      </c>
      <c r="AJ3" s="125">
        <v>44378</v>
      </c>
      <c r="AK3" s="125">
        <v>44409</v>
      </c>
      <c r="AL3" s="125">
        <v>44440</v>
      </c>
      <c r="AM3" s="125">
        <v>44470</v>
      </c>
      <c r="AN3" s="125">
        <v>44501</v>
      </c>
      <c r="AO3" s="125">
        <v>44531</v>
      </c>
      <c r="AP3" s="126" t="s">
        <v>4</v>
      </c>
      <c r="AQ3" s="125">
        <v>44562</v>
      </c>
      <c r="AR3" s="125">
        <v>44593</v>
      </c>
      <c r="AS3" s="125">
        <v>44621</v>
      </c>
      <c r="AT3" s="125">
        <v>44652</v>
      </c>
      <c r="AU3" s="125">
        <v>44682</v>
      </c>
      <c r="AV3" s="125">
        <v>44713</v>
      </c>
      <c r="AW3" s="125">
        <v>44743</v>
      </c>
      <c r="AX3" s="125">
        <v>44774</v>
      </c>
      <c r="AY3" s="125">
        <v>44805</v>
      </c>
      <c r="AZ3" s="125">
        <v>44835</v>
      </c>
      <c r="BA3" s="125">
        <v>44866</v>
      </c>
      <c r="BB3" s="125">
        <v>44896</v>
      </c>
      <c r="BC3" s="126" t="s">
        <v>4</v>
      </c>
      <c r="BD3" s="125">
        <v>44927</v>
      </c>
      <c r="BE3" s="125">
        <v>44958</v>
      </c>
      <c r="BF3" s="125">
        <v>44986</v>
      </c>
      <c r="BG3" s="125">
        <v>45017</v>
      </c>
      <c r="BH3" s="125">
        <v>45047</v>
      </c>
      <c r="BI3" s="125">
        <v>45078</v>
      </c>
      <c r="BJ3" s="125">
        <v>45108</v>
      </c>
      <c r="BK3" s="125">
        <v>45139</v>
      </c>
      <c r="BL3" s="125">
        <v>45170</v>
      </c>
      <c r="BM3" s="125">
        <v>45200</v>
      </c>
      <c r="BN3" s="125">
        <v>45231</v>
      </c>
      <c r="BO3" s="125">
        <v>45261</v>
      </c>
      <c r="BP3" s="126" t="s">
        <v>4</v>
      </c>
    </row>
    <row r="4" spans="3:68" x14ac:dyDescent="0.25">
      <c r="C4" s="124" t="s">
        <v>53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7"/>
      <c r="X4" s="127"/>
      <c r="Y4" s="127"/>
      <c r="Z4" s="127"/>
      <c r="AA4" s="127"/>
      <c r="AB4" s="127"/>
      <c r="AC4" s="127"/>
      <c r="AD4" s="127"/>
      <c r="AE4" s="127"/>
      <c r="AF4" s="127"/>
      <c r="AG4" s="127"/>
      <c r="AH4" s="127"/>
      <c r="AI4" s="127"/>
      <c r="AJ4" s="128"/>
      <c r="AK4" s="128"/>
      <c r="AL4" s="128"/>
      <c r="AM4" s="128"/>
      <c r="AN4" s="128"/>
      <c r="AO4" s="128"/>
      <c r="AP4" s="127"/>
      <c r="AQ4" s="127"/>
      <c r="AR4" s="127"/>
      <c r="AS4" s="127"/>
      <c r="AT4" s="127"/>
      <c r="AU4" s="127"/>
      <c r="AV4" s="127"/>
      <c r="AW4" s="127"/>
      <c r="AX4" s="127"/>
      <c r="AY4" s="127"/>
      <c r="AZ4" s="127"/>
      <c r="BA4" s="127"/>
      <c r="BB4" s="127"/>
      <c r="BC4" s="127"/>
      <c r="BD4" s="127"/>
      <c r="BE4" s="127"/>
      <c r="BF4" s="127"/>
      <c r="BG4" s="127"/>
      <c r="BH4" s="127"/>
      <c r="BI4" s="127"/>
      <c r="BJ4" s="127"/>
      <c r="BK4" s="127"/>
      <c r="BL4" s="127"/>
      <c r="BM4" s="127"/>
      <c r="BN4" s="127"/>
      <c r="BO4" s="127"/>
      <c r="BP4" s="127"/>
    </row>
    <row r="5" spans="3:68" x14ac:dyDescent="0.25">
      <c r="C5" s="122" t="s">
        <v>36</v>
      </c>
      <c r="D5" s="122">
        <f>'Customer Count_Application_Lag'!D21</f>
        <v>0</v>
      </c>
      <c r="E5" s="122">
        <f>'Customer Count_Application_Lag'!E21</f>
        <v>0</v>
      </c>
      <c r="F5" s="122">
        <f>'Customer Count_Application_Lag'!F21</f>
        <v>0</v>
      </c>
      <c r="G5" s="122">
        <f>'Customer Count_Application_Lag'!G21</f>
        <v>0</v>
      </c>
      <c r="H5" s="122">
        <f>'Customer Count_Application_Lag'!H21</f>
        <v>0</v>
      </c>
      <c r="I5" s="122">
        <f>'Customer Count_Application_Lag'!I21</f>
        <v>0</v>
      </c>
      <c r="J5" s="122">
        <f>'Customer Count_Application_Lag'!J21</f>
        <v>0</v>
      </c>
      <c r="K5" s="122">
        <f>'Customer Count_Application_Lag'!K21</f>
        <v>0</v>
      </c>
      <c r="L5" s="122">
        <f>'Customer Count_Application_Lag'!L21</f>
        <v>0</v>
      </c>
      <c r="M5" s="122">
        <f>'Customer Count_Application_Lag'!M21</f>
        <v>0</v>
      </c>
      <c r="N5" s="122">
        <f>'Customer Count_Application_Lag'!N21</f>
        <v>0</v>
      </c>
      <c r="O5" s="122">
        <f>'Customer Count_Application_Lag'!O21</f>
        <v>0</v>
      </c>
      <c r="P5" s="122">
        <f>'Customer Count_Application_Lag'!P21</f>
        <v>0</v>
      </c>
      <c r="Q5" s="122">
        <f>'Customer Count_Application_Lag'!Q21</f>
        <v>0</v>
      </c>
      <c r="R5" s="122">
        <f>'Customer Count_Application_Lag'!R21</f>
        <v>0</v>
      </c>
      <c r="S5" s="122">
        <f>'Customer Count_Application_Lag'!S21</f>
        <v>0</v>
      </c>
      <c r="T5" s="122">
        <f>'Customer Count_Application_Lag'!T21</f>
        <v>0</v>
      </c>
      <c r="U5" s="122">
        <f>'Customer Count_Application_Lag'!U21</f>
        <v>0</v>
      </c>
      <c r="V5" s="122">
        <f>'Customer Count_Application_Lag'!V21</f>
        <v>0</v>
      </c>
      <c r="W5" s="122">
        <f>'Customer Count_Application_Lag'!W21</f>
        <v>150</v>
      </c>
      <c r="X5" s="122">
        <f>'Customer Count_Application_Lag'!X21</f>
        <v>300</v>
      </c>
      <c r="Y5" s="122">
        <f>'Customer Count_Application_Lag'!Y21</f>
        <v>450</v>
      </c>
      <c r="Z5" s="122">
        <f>'Customer Count_Application_Lag'!Z21</f>
        <v>600</v>
      </c>
      <c r="AA5" s="122">
        <f>'Customer Count_Application_Lag'!AA21</f>
        <v>750</v>
      </c>
      <c r="AB5" s="122">
        <f>'Customer Count_Application_Lag'!AB21</f>
        <v>900</v>
      </c>
      <c r="AC5" s="122">
        <f>'Customer Count_Application_Lag'!AC21</f>
        <v>900</v>
      </c>
      <c r="AD5" s="122">
        <f>'Customer Count_Application_Lag'!AD21</f>
        <v>1050</v>
      </c>
      <c r="AE5" s="122">
        <f>'Customer Count_Application_Lag'!AE21</f>
        <v>1200</v>
      </c>
      <c r="AF5" s="122">
        <f>'Customer Count_Application_Lag'!AF21</f>
        <v>1200</v>
      </c>
      <c r="AG5" s="122">
        <f>'Customer Count_Application_Lag'!AG21</f>
        <v>1200</v>
      </c>
      <c r="AH5" s="122">
        <f>'Customer Count_Application_Lag'!AH21</f>
        <v>1200</v>
      </c>
      <c r="AI5" s="122">
        <f>'Customer Count_Application_Lag'!AI21</f>
        <v>1200</v>
      </c>
      <c r="AJ5" s="122">
        <f>'Customer Count_Application_Lag'!AJ21</f>
        <v>1514</v>
      </c>
      <c r="AK5" s="122">
        <f>'Customer Count_Application_Lag'!AK21</f>
        <v>1828</v>
      </c>
      <c r="AL5" s="122">
        <f>'Customer Count_Application_Lag'!AL21</f>
        <v>2142</v>
      </c>
      <c r="AM5" s="122">
        <f>'Customer Count_Application_Lag'!AM21</f>
        <v>2456</v>
      </c>
      <c r="AN5" s="122">
        <f>'Customer Count_Application_Lag'!AN21</f>
        <v>2770</v>
      </c>
      <c r="AO5" s="122">
        <f>'Customer Count_Application_Lag'!AO21</f>
        <v>3084</v>
      </c>
      <c r="AP5" s="122">
        <f>'Customer Count_Application_Lag'!AP21</f>
        <v>3084</v>
      </c>
      <c r="AQ5" s="122">
        <f>'Customer Count_Application_Lag'!AQ21</f>
        <v>3398</v>
      </c>
      <c r="AR5" s="122">
        <f>'Customer Count_Application_Lag'!AR21</f>
        <v>3396</v>
      </c>
      <c r="AS5" s="122">
        <f>'Customer Count_Application_Lag'!AS21</f>
        <v>3396</v>
      </c>
      <c r="AT5" s="122">
        <f>'Customer Count_Application_Lag'!AT21</f>
        <v>3396</v>
      </c>
      <c r="AU5" s="122">
        <f>'Customer Count_Application_Lag'!AU21</f>
        <v>3396</v>
      </c>
      <c r="AV5" s="122">
        <f>'Customer Count_Application_Lag'!AV21</f>
        <v>3396</v>
      </c>
      <c r="AW5" s="122">
        <f>'Customer Count_Application_Lag'!AW21</f>
        <v>3466</v>
      </c>
      <c r="AX5" s="122">
        <f>'Customer Count_Application_Lag'!AX21</f>
        <v>3536</v>
      </c>
      <c r="AY5" s="122">
        <f>'Customer Count_Application_Lag'!AY21</f>
        <v>3606</v>
      </c>
      <c r="AZ5" s="122">
        <f>'Customer Count_Application_Lag'!AZ21</f>
        <v>3676</v>
      </c>
      <c r="BA5" s="122">
        <f>'Customer Count_Application_Lag'!BA21</f>
        <v>3746</v>
      </c>
      <c r="BB5" s="122">
        <f>'Customer Count_Application_Lag'!BB21</f>
        <v>3816</v>
      </c>
      <c r="BC5" s="122">
        <f>'Customer Count_Application_Lag'!BC21</f>
        <v>3816</v>
      </c>
      <c r="BD5" s="122">
        <f>'Customer Count_Application_Lag'!BD21</f>
        <v>3886</v>
      </c>
      <c r="BE5" s="122">
        <f>'Customer Count_Application_Lag'!BE21</f>
        <v>3957</v>
      </c>
      <c r="BF5" s="122">
        <f>'Customer Count_Application_Lag'!BF21</f>
        <v>3957</v>
      </c>
      <c r="BG5" s="122">
        <f>'Customer Count_Application_Lag'!BG21</f>
        <v>3957</v>
      </c>
      <c r="BH5" s="122">
        <f>'Customer Count_Application_Lag'!BH21</f>
        <v>3957</v>
      </c>
      <c r="BI5" s="122">
        <f>'Customer Count_Application_Lag'!BI21</f>
        <v>3957</v>
      </c>
      <c r="BJ5" s="122">
        <f>'Customer Count_Application_Lag'!BJ21</f>
        <v>4018</v>
      </c>
      <c r="BK5" s="122">
        <f>'Customer Count_Application_Lag'!BK21</f>
        <v>4079</v>
      </c>
      <c r="BL5" s="122">
        <f>'Customer Count_Application_Lag'!BL21</f>
        <v>4140</v>
      </c>
      <c r="BM5" s="122">
        <f>'Customer Count_Application_Lag'!BM21</f>
        <v>4201</v>
      </c>
      <c r="BN5" s="122">
        <f>'Customer Count_Application_Lag'!BN21</f>
        <v>4262</v>
      </c>
      <c r="BO5" s="122">
        <f>'Customer Count_Application_Lag'!BO21</f>
        <v>4323</v>
      </c>
      <c r="BP5" s="122">
        <f>'Customer Count_Application_Lag'!BP21</f>
        <v>4323</v>
      </c>
    </row>
    <row r="6" spans="3:68" x14ac:dyDescent="0.25">
      <c r="C6" s="122" t="s">
        <v>37</v>
      </c>
      <c r="D6" s="122">
        <f>'Customer Count_Application_Lag'!D22</f>
        <v>0</v>
      </c>
      <c r="E6" s="122">
        <f>'Customer Count_Application_Lag'!E22</f>
        <v>0</v>
      </c>
      <c r="F6" s="122">
        <f>'Customer Count_Application_Lag'!F22</f>
        <v>0</v>
      </c>
      <c r="G6" s="122">
        <f>'Customer Count_Application_Lag'!G22</f>
        <v>0</v>
      </c>
      <c r="H6" s="122">
        <f>'Customer Count_Application_Lag'!H22</f>
        <v>0</v>
      </c>
      <c r="I6" s="122">
        <f>'Customer Count_Application_Lag'!I22</f>
        <v>0</v>
      </c>
      <c r="J6" s="122">
        <f>'Customer Count_Application_Lag'!J22</f>
        <v>0</v>
      </c>
      <c r="K6" s="122">
        <f>'Customer Count_Application_Lag'!K22</f>
        <v>0</v>
      </c>
      <c r="L6" s="122">
        <f>'Customer Count_Application_Lag'!L22</f>
        <v>0</v>
      </c>
      <c r="M6" s="122">
        <f>'Customer Count_Application_Lag'!M22</f>
        <v>0</v>
      </c>
      <c r="N6" s="122">
        <f>'Customer Count_Application_Lag'!N22</f>
        <v>0</v>
      </c>
      <c r="O6" s="122">
        <f>'Customer Count_Application_Lag'!O22</f>
        <v>0</v>
      </c>
      <c r="P6" s="122">
        <f>'Customer Count_Application_Lag'!P22</f>
        <v>0</v>
      </c>
      <c r="Q6" s="122">
        <f>'Customer Count_Application_Lag'!Q22</f>
        <v>0</v>
      </c>
      <c r="R6" s="122">
        <f>'Customer Count_Application_Lag'!R22</f>
        <v>0</v>
      </c>
      <c r="S6" s="122">
        <f>'Customer Count_Application_Lag'!S22</f>
        <v>0</v>
      </c>
      <c r="T6" s="122">
        <f>'Customer Count_Application_Lag'!T22</f>
        <v>0</v>
      </c>
      <c r="U6" s="122">
        <f>'Customer Count_Application_Lag'!U22</f>
        <v>0</v>
      </c>
      <c r="V6" s="122">
        <f>'Customer Count_Application_Lag'!V22</f>
        <v>0</v>
      </c>
      <c r="W6" s="122">
        <f>'Customer Count_Application_Lag'!W22</f>
        <v>9</v>
      </c>
      <c r="X6" s="122">
        <f>'Customer Count_Application_Lag'!X22</f>
        <v>18</v>
      </c>
      <c r="Y6" s="122">
        <f>'Customer Count_Application_Lag'!Y22</f>
        <v>27</v>
      </c>
      <c r="Z6" s="122">
        <f>'Customer Count_Application_Lag'!Z22</f>
        <v>36</v>
      </c>
      <c r="AA6" s="122">
        <f>'Customer Count_Application_Lag'!AA22</f>
        <v>45</v>
      </c>
      <c r="AB6" s="122">
        <f>'Customer Count_Application_Lag'!AB22</f>
        <v>54</v>
      </c>
      <c r="AC6" s="122">
        <f>'Customer Count_Application_Lag'!AC22</f>
        <v>54</v>
      </c>
      <c r="AD6" s="122">
        <f>'Customer Count_Application_Lag'!AD22</f>
        <v>63</v>
      </c>
      <c r="AE6" s="122">
        <f>'Customer Count_Application_Lag'!AE22</f>
        <v>72</v>
      </c>
      <c r="AF6" s="122">
        <f>'Customer Count_Application_Lag'!AF22</f>
        <v>72</v>
      </c>
      <c r="AG6" s="122">
        <f>'Customer Count_Application_Lag'!AG22</f>
        <v>72</v>
      </c>
      <c r="AH6" s="122">
        <f>'Customer Count_Application_Lag'!AH22</f>
        <v>72</v>
      </c>
      <c r="AI6" s="122">
        <f>'Customer Count_Application_Lag'!AI22</f>
        <v>72</v>
      </c>
      <c r="AJ6" s="122">
        <f>'Customer Count_Application_Lag'!AJ22</f>
        <v>92</v>
      </c>
      <c r="AK6" s="122">
        <f>'Customer Count_Application_Lag'!AK22</f>
        <v>112</v>
      </c>
      <c r="AL6" s="122">
        <f>'Customer Count_Application_Lag'!AL22</f>
        <v>132</v>
      </c>
      <c r="AM6" s="122">
        <f>'Customer Count_Application_Lag'!AM22</f>
        <v>152</v>
      </c>
      <c r="AN6" s="122">
        <f>'Customer Count_Application_Lag'!AN22</f>
        <v>172</v>
      </c>
      <c r="AO6" s="122">
        <f>'Customer Count_Application_Lag'!AO22</f>
        <v>192</v>
      </c>
      <c r="AP6" s="122">
        <f>'Customer Count_Application_Lag'!AP22</f>
        <v>192</v>
      </c>
      <c r="AQ6" s="122">
        <f>'Customer Count_Application_Lag'!AQ22</f>
        <v>212</v>
      </c>
      <c r="AR6" s="122">
        <f>'Customer Count_Application_Lag'!AR22</f>
        <v>215</v>
      </c>
      <c r="AS6" s="122">
        <f>'Customer Count_Application_Lag'!AS22</f>
        <v>215</v>
      </c>
      <c r="AT6" s="122">
        <f>'Customer Count_Application_Lag'!AT22</f>
        <v>215</v>
      </c>
      <c r="AU6" s="122">
        <f>'Customer Count_Application_Lag'!AU22</f>
        <v>215</v>
      </c>
      <c r="AV6" s="122">
        <f>'Customer Count_Application_Lag'!AV22</f>
        <v>215</v>
      </c>
      <c r="AW6" s="122">
        <f>'Customer Count_Application_Lag'!AW22</f>
        <v>224</v>
      </c>
      <c r="AX6" s="122">
        <f>'Customer Count_Application_Lag'!AX22</f>
        <v>233</v>
      </c>
      <c r="AY6" s="122">
        <f>'Customer Count_Application_Lag'!AY22</f>
        <v>242</v>
      </c>
      <c r="AZ6" s="122">
        <f>'Customer Count_Application_Lag'!AZ22</f>
        <v>251</v>
      </c>
      <c r="BA6" s="122">
        <f>'Customer Count_Application_Lag'!BA22</f>
        <v>260</v>
      </c>
      <c r="BB6" s="122">
        <f>'Customer Count_Application_Lag'!BB22</f>
        <v>269</v>
      </c>
      <c r="BC6" s="122">
        <f>'Customer Count_Application_Lag'!BC22</f>
        <v>269</v>
      </c>
      <c r="BD6" s="122">
        <f>'Customer Count_Application_Lag'!BD22</f>
        <v>278</v>
      </c>
      <c r="BE6" s="122">
        <f>'Customer Count_Application_Lag'!BE22</f>
        <v>288</v>
      </c>
      <c r="BF6" s="122">
        <f>'Customer Count_Application_Lag'!BF22</f>
        <v>288</v>
      </c>
      <c r="BG6" s="122">
        <f>'Customer Count_Application_Lag'!BG22</f>
        <v>288</v>
      </c>
      <c r="BH6" s="122">
        <f>'Customer Count_Application_Lag'!BH22</f>
        <v>288</v>
      </c>
      <c r="BI6" s="122">
        <f>'Customer Count_Application_Lag'!BI22</f>
        <v>288</v>
      </c>
      <c r="BJ6" s="122">
        <f>'Customer Count_Application_Lag'!BJ22</f>
        <v>295</v>
      </c>
      <c r="BK6" s="122">
        <f>'Customer Count_Application_Lag'!BK22</f>
        <v>302</v>
      </c>
      <c r="BL6" s="122">
        <f>'Customer Count_Application_Lag'!BL22</f>
        <v>309</v>
      </c>
      <c r="BM6" s="122">
        <f>'Customer Count_Application_Lag'!BM22</f>
        <v>316</v>
      </c>
      <c r="BN6" s="122">
        <f>'Customer Count_Application_Lag'!BN22</f>
        <v>323</v>
      </c>
      <c r="BO6" s="122">
        <f>'Customer Count_Application_Lag'!BO22</f>
        <v>330</v>
      </c>
      <c r="BP6" s="122">
        <f>'Customer Count_Application_Lag'!BP22</f>
        <v>330</v>
      </c>
    </row>
    <row r="7" spans="3:68" x14ac:dyDescent="0.25">
      <c r="C7" s="122" t="s">
        <v>5</v>
      </c>
      <c r="D7" s="122">
        <f>'Customer Count_Application_Lag'!D23</f>
        <v>0</v>
      </c>
      <c r="E7" s="122">
        <f>'Customer Count_Application_Lag'!E23</f>
        <v>0</v>
      </c>
      <c r="F7" s="122">
        <f>'Customer Count_Application_Lag'!F23</f>
        <v>0</v>
      </c>
      <c r="G7" s="122">
        <f>'Customer Count_Application_Lag'!G23</f>
        <v>0</v>
      </c>
      <c r="H7" s="122">
        <f>'Customer Count_Application_Lag'!H23</f>
        <v>0</v>
      </c>
      <c r="I7" s="122">
        <f>'Customer Count_Application_Lag'!I23</f>
        <v>0</v>
      </c>
      <c r="J7" s="122">
        <f>'Customer Count_Application_Lag'!J23</f>
        <v>0</v>
      </c>
      <c r="K7" s="122">
        <f>'Customer Count_Application_Lag'!K23</f>
        <v>0</v>
      </c>
      <c r="L7" s="122">
        <f>'Customer Count_Application_Lag'!L23</f>
        <v>0</v>
      </c>
      <c r="M7" s="122">
        <f>'Customer Count_Application_Lag'!M23</f>
        <v>0</v>
      </c>
      <c r="N7" s="122">
        <f>'Customer Count_Application_Lag'!N23</f>
        <v>0</v>
      </c>
      <c r="O7" s="122">
        <f>'Customer Count_Application_Lag'!O23</f>
        <v>0</v>
      </c>
      <c r="P7" s="122">
        <f>'Customer Count_Application_Lag'!P23</f>
        <v>0</v>
      </c>
      <c r="Q7" s="122">
        <f>'Customer Count_Application_Lag'!Q23</f>
        <v>0</v>
      </c>
      <c r="R7" s="122">
        <f>'Customer Count_Application_Lag'!R23</f>
        <v>0</v>
      </c>
      <c r="S7" s="122">
        <f>'Customer Count_Application_Lag'!S23</f>
        <v>0</v>
      </c>
      <c r="T7" s="122">
        <f>'Customer Count_Application_Lag'!T23</f>
        <v>0</v>
      </c>
      <c r="U7" s="122">
        <f>'Customer Count_Application_Lag'!U23</f>
        <v>0</v>
      </c>
      <c r="V7" s="122">
        <f>'Customer Count_Application_Lag'!V23</f>
        <v>0</v>
      </c>
      <c r="W7" s="122">
        <f>'Customer Count_Application_Lag'!W23</f>
        <v>0</v>
      </c>
      <c r="X7" s="122">
        <f>'Customer Count_Application_Lag'!X23</f>
        <v>0</v>
      </c>
      <c r="Y7" s="122">
        <f>'Customer Count_Application_Lag'!Y23</f>
        <v>0</v>
      </c>
      <c r="Z7" s="122">
        <f>'Customer Count_Application_Lag'!Z23</f>
        <v>0</v>
      </c>
      <c r="AA7" s="122">
        <f>'Customer Count_Application_Lag'!AA23</f>
        <v>0</v>
      </c>
      <c r="AB7" s="122">
        <f>'Customer Count_Application_Lag'!AB23</f>
        <v>0</v>
      </c>
      <c r="AC7" s="122">
        <f>'Customer Count_Application_Lag'!AC23</f>
        <v>0</v>
      </c>
      <c r="AD7" s="122">
        <f>'Customer Count_Application_Lag'!AD23</f>
        <v>0</v>
      </c>
      <c r="AE7" s="122">
        <f>'Customer Count_Application_Lag'!AE23</f>
        <v>0</v>
      </c>
      <c r="AF7" s="122">
        <f>'Customer Count_Application_Lag'!AF23</f>
        <v>0</v>
      </c>
      <c r="AG7" s="122">
        <f>'Customer Count_Application_Lag'!AG23</f>
        <v>0</v>
      </c>
      <c r="AH7" s="122">
        <f>'Customer Count_Application_Lag'!AH23</f>
        <v>0</v>
      </c>
      <c r="AI7" s="122">
        <f>'Customer Count_Application_Lag'!AI23</f>
        <v>0</v>
      </c>
      <c r="AJ7" s="122">
        <f>'Customer Count_Application_Lag'!AJ23</f>
        <v>0</v>
      </c>
      <c r="AK7" s="122">
        <f>'Customer Count_Application_Lag'!AK23</f>
        <v>0</v>
      </c>
      <c r="AL7" s="122">
        <f>'Customer Count_Application_Lag'!AL23</f>
        <v>0</v>
      </c>
      <c r="AM7" s="122">
        <f>'Customer Count_Application_Lag'!AM23</f>
        <v>0</v>
      </c>
      <c r="AN7" s="122">
        <f>'Customer Count_Application_Lag'!AN23</f>
        <v>0</v>
      </c>
      <c r="AO7" s="122">
        <f>'Customer Count_Application_Lag'!AO23</f>
        <v>0</v>
      </c>
      <c r="AP7" s="122">
        <f>'Customer Count_Application_Lag'!AP23</f>
        <v>0</v>
      </c>
      <c r="AQ7" s="122">
        <f>'Customer Count_Application_Lag'!AQ23</f>
        <v>0</v>
      </c>
      <c r="AR7" s="122">
        <f>'Customer Count_Application_Lag'!AR23</f>
        <v>0</v>
      </c>
      <c r="AS7" s="122">
        <f>'Customer Count_Application_Lag'!AS23</f>
        <v>0</v>
      </c>
      <c r="AT7" s="122">
        <f>'Customer Count_Application_Lag'!AT23</f>
        <v>0</v>
      </c>
      <c r="AU7" s="122">
        <f>'Customer Count_Application_Lag'!AU23</f>
        <v>0</v>
      </c>
      <c r="AV7" s="122">
        <f>'Customer Count_Application_Lag'!AV23</f>
        <v>0</v>
      </c>
      <c r="AW7" s="122">
        <f>'Customer Count_Application_Lag'!AW23</f>
        <v>0</v>
      </c>
      <c r="AX7" s="122">
        <f>'Customer Count_Application_Lag'!AX23</f>
        <v>0</v>
      </c>
      <c r="AY7" s="122">
        <f>'Customer Count_Application_Lag'!AY23</f>
        <v>0</v>
      </c>
      <c r="AZ7" s="122">
        <f>'Customer Count_Application_Lag'!AZ23</f>
        <v>0</v>
      </c>
      <c r="BA7" s="122">
        <f>'Customer Count_Application_Lag'!BA23</f>
        <v>0</v>
      </c>
      <c r="BB7" s="122">
        <f>'Customer Count_Application_Lag'!BB23</f>
        <v>0</v>
      </c>
      <c r="BC7" s="122">
        <f>'Customer Count_Application_Lag'!BC23</f>
        <v>0</v>
      </c>
      <c r="BD7" s="122">
        <f>'Customer Count_Application_Lag'!BD23</f>
        <v>0</v>
      </c>
      <c r="BE7" s="122">
        <f>'Customer Count_Application_Lag'!BE23</f>
        <v>1</v>
      </c>
      <c r="BF7" s="122">
        <f>'Customer Count_Application_Lag'!BF23</f>
        <v>1</v>
      </c>
      <c r="BG7" s="122">
        <f>'Customer Count_Application_Lag'!BG23</f>
        <v>1</v>
      </c>
      <c r="BH7" s="122">
        <f>'Customer Count_Application_Lag'!BH23</f>
        <v>1</v>
      </c>
      <c r="BI7" s="122">
        <f>'Customer Count_Application_Lag'!BI23</f>
        <v>1</v>
      </c>
      <c r="BJ7" s="122">
        <f>'Customer Count_Application_Lag'!BJ23</f>
        <v>1</v>
      </c>
      <c r="BK7" s="122">
        <f>'Customer Count_Application_Lag'!BK23</f>
        <v>1</v>
      </c>
      <c r="BL7" s="122">
        <f>'Customer Count_Application_Lag'!BL23</f>
        <v>1</v>
      </c>
      <c r="BM7" s="122">
        <f>'Customer Count_Application_Lag'!BM23</f>
        <v>1</v>
      </c>
      <c r="BN7" s="122">
        <f>'Customer Count_Application_Lag'!BN23</f>
        <v>1</v>
      </c>
      <c r="BO7" s="122">
        <f>'Customer Count_Application_Lag'!BO23</f>
        <v>1</v>
      </c>
      <c r="BP7" s="122">
        <f>'Customer Count_Application_Lag'!BP23</f>
        <v>1</v>
      </c>
    </row>
    <row r="8" spans="3:68" x14ac:dyDescent="0.25">
      <c r="C8" s="122" t="s">
        <v>39</v>
      </c>
      <c r="D8" s="122">
        <f>'Customer Count_Application_Lag'!D24</f>
        <v>0</v>
      </c>
      <c r="E8" s="122">
        <f>'Customer Count_Application_Lag'!E24</f>
        <v>0</v>
      </c>
      <c r="F8" s="122">
        <f>'Customer Count_Application_Lag'!F24</f>
        <v>0</v>
      </c>
      <c r="G8" s="122">
        <f>'Customer Count_Application_Lag'!G24</f>
        <v>0</v>
      </c>
      <c r="H8" s="122">
        <f>'Customer Count_Application_Lag'!H24</f>
        <v>0</v>
      </c>
      <c r="I8" s="122">
        <f>'Customer Count_Application_Lag'!I24</f>
        <v>0</v>
      </c>
      <c r="J8" s="122">
        <f>'Customer Count_Application_Lag'!J24</f>
        <v>0</v>
      </c>
      <c r="K8" s="122">
        <f>'Customer Count_Application_Lag'!K24</f>
        <v>0</v>
      </c>
      <c r="L8" s="122">
        <f>'Customer Count_Application_Lag'!L24</f>
        <v>0</v>
      </c>
      <c r="M8" s="122">
        <f>'Customer Count_Application_Lag'!M24</f>
        <v>0</v>
      </c>
      <c r="N8" s="122">
        <f>'Customer Count_Application_Lag'!N24</f>
        <v>0</v>
      </c>
      <c r="O8" s="122">
        <f>'Customer Count_Application_Lag'!O24</f>
        <v>0</v>
      </c>
      <c r="P8" s="122">
        <f>'Customer Count_Application_Lag'!P24</f>
        <v>0</v>
      </c>
      <c r="Q8" s="122">
        <f>'Customer Count_Application_Lag'!Q24</f>
        <v>0</v>
      </c>
      <c r="R8" s="122">
        <f>'Customer Count_Application_Lag'!R24</f>
        <v>0</v>
      </c>
      <c r="S8" s="122">
        <f>'Customer Count_Application_Lag'!S24</f>
        <v>0</v>
      </c>
      <c r="T8" s="122">
        <f>'Customer Count_Application_Lag'!T24</f>
        <v>0</v>
      </c>
      <c r="U8" s="122">
        <f>'Customer Count_Application_Lag'!U24</f>
        <v>0</v>
      </c>
      <c r="V8" s="122">
        <f>'Customer Count_Application_Lag'!V24</f>
        <v>0</v>
      </c>
      <c r="W8" s="122">
        <f>'Customer Count_Application_Lag'!W24</f>
        <v>2</v>
      </c>
      <c r="X8" s="122">
        <f>'Customer Count_Application_Lag'!X24</f>
        <v>4</v>
      </c>
      <c r="Y8" s="122">
        <f>'Customer Count_Application_Lag'!Y24</f>
        <v>6</v>
      </c>
      <c r="Z8" s="122">
        <f>'Customer Count_Application_Lag'!Z24</f>
        <v>8</v>
      </c>
      <c r="AA8" s="122">
        <f>'Customer Count_Application_Lag'!AA24</f>
        <v>10</v>
      </c>
      <c r="AB8" s="122">
        <f>'Customer Count_Application_Lag'!AB24</f>
        <v>12</v>
      </c>
      <c r="AC8" s="122">
        <f>'Customer Count_Application_Lag'!AC24</f>
        <v>12</v>
      </c>
      <c r="AD8" s="122">
        <f>'Customer Count_Application_Lag'!AD24</f>
        <v>14</v>
      </c>
      <c r="AE8" s="122">
        <f>'Customer Count_Application_Lag'!AE24</f>
        <v>14</v>
      </c>
      <c r="AF8" s="122">
        <f>'Customer Count_Application_Lag'!AF24</f>
        <v>14</v>
      </c>
      <c r="AG8" s="122">
        <f>'Customer Count_Application_Lag'!AG24</f>
        <v>14</v>
      </c>
      <c r="AH8" s="122">
        <f>'Customer Count_Application_Lag'!AH24</f>
        <v>14</v>
      </c>
      <c r="AI8" s="122">
        <f>'Customer Count_Application_Lag'!AI24</f>
        <v>14</v>
      </c>
      <c r="AJ8" s="122">
        <f>'Customer Count_Application_Lag'!AJ24</f>
        <v>18</v>
      </c>
      <c r="AK8" s="122">
        <f>'Customer Count_Application_Lag'!AK24</f>
        <v>22</v>
      </c>
      <c r="AL8" s="122">
        <f>'Customer Count_Application_Lag'!AL24</f>
        <v>26</v>
      </c>
      <c r="AM8" s="122">
        <f>'Customer Count_Application_Lag'!AM24</f>
        <v>30</v>
      </c>
      <c r="AN8" s="122">
        <f>'Customer Count_Application_Lag'!AN24</f>
        <v>34</v>
      </c>
      <c r="AO8" s="122">
        <f>'Customer Count_Application_Lag'!AO24</f>
        <v>38</v>
      </c>
      <c r="AP8" s="122">
        <f>'Customer Count_Application_Lag'!AP24</f>
        <v>38</v>
      </c>
      <c r="AQ8" s="122">
        <f>'Customer Count_Application_Lag'!AQ24</f>
        <v>42</v>
      </c>
      <c r="AR8" s="122">
        <f>'Customer Count_Application_Lag'!AR24</f>
        <v>44</v>
      </c>
      <c r="AS8" s="122">
        <f>'Customer Count_Application_Lag'!AS24</f>
        <v>44</v>
      </c>
      <c r="AT8" s="122">
        <f>'Customer Count_Application_Lag'!AT24</f>
        <v>44</v>
      </c>
      <c r="AU8" s="122">
        <f>'Customer Count_Application_Lag'!AU24</f>
        <v>44</v>
      </c>
      <c r="AV8" s="122">
        <f>'Customer Count_Application_Lag'!AV24</f>
        <v>44</v>
      </c>
      <c r="AW8" s="122">
        <f>'Customer Count_Application_Lag'!AW24</f>
        <v>46</v>
      </c>
      <c r="AX8" s="122">
        <f>'Customer Count_Application_Lag'!AX24</f>
        <v>48</v>
      </c>
      <c r="AY8" s="122">
        <f>'Customer Count_Application_Lag'!AY24</f>
        <v>50</v>
      </c>
      <c r="AZ8" s="122">
        <f>'Customer Count_Application_Lag'!AZ24</f>
        <v>52</v>
      </c>
      <c r="BA8" s="122">
        <f>'Customer Count_Application_Lag'!BA24</f>
        <v>54</v>
      </c>
      <c r="BB8" s="122">
        <f>'Customer Count_Application_Lag'!BB24</f>
        <v>56</v>
      </c>
      <c r="BC8" s="122">
        <f>'Customer Count_Application_Lag'!BC24</f>
        <v>56</v>
      </c>
      <c r="BD8" s="122">
        <f>'Customer Count_Application_Lag'!BD24</f>
        <v>58</v>
      </c>
      <c r="BE8" s="122">
        <f>'Customer Count_Application_Lag'!BE24</f>
        <v>60</v>
      </c>
      <c r="BF8" s="122">
        <f>'Customer Count_Application_Lag'!BF24</f>
        <v>60</v>
      </c>
      <c r="BG8" s="122">
        <f>'Customer Count_Application_Lag'!BG24</f>
        <v>60</v>
      </c>
      <c r="BH8" s="122">
        <f>'Customer Count_Application_Lag'!BH24</f>
        <v>60</v>
      </c>
      <c r="BI8" s="122">
        <f>'Customer Count_Application_Lag'!BI24</f>
        <v>60</v>
      </c>
      <c r="BJ8" s="122">
        <f>'Customer Count_Application_Lag'!BJ24</f>
        <v>61</v>
      </c>
      <c r="BK8" s="122">
        <f>'Customer Count_Application_Lag'!BK24</f>
        <v>62</v>
      </c>
      <c r="BL8" s="122">
        <f>'Customer Count_Application_Lag'!BL24</f>
        <v>63</v>
      </c>
      <c r="BM8" s="122">
        <f>'Customer Count_Application_Lag'!BM24</f>
        <v>64</v>
      </c>
      <c r="BN8" s="122">
        <f>'Customer Count_Application_Lag'!BN24</f>
        <v>65</v>
      </c>
      <c r="BO8" s="122">
        <f>'Customer Count_Application_Lag'!BO24</f>
        <v>66</v>
      </c>
      <c r="BP8" s="122">
        <f>'Customer Count_Application_Lag'!BP24</f>
        <v>66</v>
      </c>
    </row>
    <row r="9" spans="3:68" x14ac:dyDescent="0.25">
      <c r="C9" s="122" t="s">
        <v>40</v>
      </c>
      <c r="D9" s="122">
        <f>'Customer Count_Application_Lag'!D25</f>
        <v>0</v>
      </c>
      <c r="E9" s="122">
        <f>'Customer Count_Application_Lag'!E25</f>
        <v>0</v>
      </c>
      <c r="F9" s="122">
        <f>'Customer Count_Application_Lag'!F25</f>
        <v>0</v>
      </c>
      <c r="G9" s="122">
        <f>'Customer Count_Application_Lag'!G25</f>
        <v>0</v>
      </c>
      <c r="H9" s="122">
        <f>'Customer Count_Application_Lag'!H25</f>
        <v>0</v>
      </c>
      <c r="I9" s="122">
        <f>'Customer Count_Application_Lag'!I25</f>
        <v>0</v>
      </c>
      <c r="J9" s="122">
        <f>'Customer Count_Application_Lag'!J25</f>
        <v>0</v>
      </c>
      <c r="K9" s="122">
        <f>'Customer Count_Application_Lag'!K25</f>
        <v>0</v>
      </c>
      <c r="L9" s="122">
        <f>'Customer Count_Application_Lag'!L25</f>
        <v>0</v>
      </c>
      <c r="M9" s="122">
        <f>'Customer Count_Application_Lag'!M25</f>
        <v>0</v>
      </c>
      <c r="N9" s="122">
        <f>'Customer Count_Application_Lag'!N25</f>
        <v>0</v>
      </c>
      <c r="O9" s="122">
        <f>'Customer Count_Application_Lag'!O25</f>
        <v>0</v>
      </c>
      <c r="P9" s="122">
        <f>'Customer Count_Application_Lag'!P25</f>
        <v>0</v>
      </c>
      <c r="Q9" s="122">
        <f>'Customer Count_Application_Lag'!Q25</f>
        <v>0</v>
      </c>
      <c r="R9" s="122">
        <f>'Customer Count_Application_Lag'!R25</f>
        <v>0</v>
      </c>
      <c r="S9" s="122">
        <f>'Customer Count_Application_Lag'!S25</f>
        <v>0</v>
      </c>
      <c r="T9" s="122">
        <f>'Customer Count_Application_Lag'!T25</f>
        <v>0</v>
      </c>
      <c r="U9" s="122">
        <f>'Customer Count_Application_Lag'!U25</f>
        <v>0</v>
      </c>
      <c r="V9" s="122">
        <f>'Customer Count_Application_Lag'!V25</f>
        <v>0</v>
      </c>
      <c r="W9" s="122">
        <f>'Customer Count_Application_Lag'!W25</f>
        <v>1</v>
      </c>
      <c r="X9" s="122">
        <f>'Customer Count_Application_Lag'!X25</f>
        <v>2</v>
      </c>
      <c r="Y9" s="122">
        <f>'Customer Count_Application_Lag'!Y25</f>
        <v>3</v>
      </c>
      <c r="Z9" s="122">
        <f>'Customer Count_Application_Lag'!Z25</f>
        <v>4</v>
      </c>
      <c r="AA9" s="122">
        <f>'Customer Count_Application_Lag'!AA25</f>
        <v>5</v>
      </c>
      <c r="AB9" s="122">
        <f>'Customer Count_Application_Lag'!AB25</f>
        <v>6</v>
      </c>
      <c r="AC9" s="122">
        <f>'Customer Count_Application_Lag'!AC25</f>
        <v>6</v>
      </c>
      <c r="AD9" s="122">
        <f>'Customer Count_Application_Lag'!AD25</f>
        <v>7</v>
      </c>
      <c r="AE9" s="122">
        <f>'Customer Count_Application_Lag'!AE25</f>
        <v>4</v>
      </c>
      <c r="AF9" s="122">
        <f>'Customer Count_Application_Lag'!AF25</f>
        <v>4</v>
      </c>
      <c r="AG9" s="122">
        <f>'Customer Count_Application_Lag'!AG25</f>
        <v>4</v>
      </c>
      <c r="AH9" s="122">
        <f>'Customer Count_Application_Lag'!AH25</f>
        <v>4</v>
      </c>
      <c r="AI9" s="122">
        <f>'Customer Count_Application_Lag'!AI25</f>
        <v>4</v>
      </c>
      <c r="AJ9" s="122">
        <f>'Customer Count_Application_Lag'!AJ25</f>
        <v>6</v>
      </c>
      <c r="AK9" s="122">
        <f>'Customer Count_Application_Lag'!AK25</f>
        <v>8</v>
      </c>
      <c r="AL9" s="122">
        <f>'Customer Count_Application_Lag'!AL25</f>
        <v>10</v>
      </c>
      <c r="AM9" s="122">
        <f>'Customer Count_Application_Lag'!AM25</f>
        <v>12</v>
      </c>
      <c r="AN9" s="122">
        <f>'Customer Count_Application_Lag'!AN25</f>
        <v>14</v>
      </c>
      <c r="AO9" s="122">
        <f>'Customer Count_Application_Lag'!AO25</f>
        <v>16</v>
      </c>
      <c r="AP9" s="122">
        <f>'Customer Count_Application_Lag'!AP25</f>
        <v>16</v>
      </c>
      <c r="AQ9" s="122">
        <f>'Customer Count_Application_Lag'!AQ25</f>
        <v>18</v>
      </c>
      <c r="AR9" s="122">
        <f>'Customer Count_Application_Lag'!AR25</f>
        <v>15</v>
      </c>
      <c r="AS9" s="122">
        <f>'Customer Count_Application_Lag'!AS25</f>
        <v>15</v>
      </c>
      <c r="AT9" s="122">
        <f>'Customer Count_Application_Lag'!AT25</f>
        <v>15</v>
      </c>
      <c r="AU9" s="122">
        <f>'Customer Count_Application_Lag'!AU25</f>
        <v>15</v>
      </c>
      <c r="AV9" s="122">
        <f>'Customer Count_Application_Lag'!AV25</f>
        <v>15</v>
      </c>
      <c r="AW9" s="122">
        <f>'Customer Count_Application_Lag'!AW25</f>
        <v>16</v>
      </c>
      <c r="AX9" s="122">
        <f>'Customer Count_Application_Lag'!AX25</f>
        <v>17</v>
      </c>
      <c r="AY9" s="122">
        <f>'Customer Count_Application_Lag'!AY25</f>
        <v>18</v>
      </c>
      <c r="AZ9" s="122">
        <f>'Customer Count_Application_Lag'!AZ25</f>
        <v>19</v>
      </c>
      <c r="BA9" s="122">
        <f>'Customer Count_Application_Lag'!BA25</f>
        <v>20</v>
      </c>
      <c r="BB9" s="122">
        <f>'Customer Count_Application_Lag'!BB25</f>
        <v>21</v>
      </c>
      <c r="BC9" s="122">
        <f>'Customer Count_Application_Lag'!BC25</f>
        <v>21</v>
      </c>
      <c r="BD9" s="122">
        <f>'Customer Count_Application_Lag'!BD25</f>
        <v>22</v>
      </c>
      <c r="BE9" s="122">
        <f>'Customer Count_Application_Lag'!BE25</f>
        <v>19</v>
      </c>
      <c r="BF9" s="122">
        <f>'Customer Count_Application_Lag'!BF25</f>
        <v>19</v>
      </c>
      <c r="BG9" s="122">
        <f>'Customer Count_Application_Lag'!BG25</f>
        <v>19</v>
      </c>
      <c r="BH9" s="122">
        <f>'Customer Count_Application_Lag'!BH25</f>
        <v>19</v>
      </c>
      <c r="BI9" s="122">
        <f>'Customer Count_Application_Lag'!BI25</f>
        <v>19</v>
      </c>
      <c r="BJ9" s="122">
        <f>'Customer Count_Application_Lag'!BJ25</f>
        <v>19</v>
      </c>
      <c r="BK9" s="122">
        <f>'Customer Count_Application_Lag'!BK25</f>
        <v>19</v>
      </c>
      <c r="BL9" s="122">
        <f>'Customer Count_Application_Lag'!BL25</f>
        <v>19</v>
      </c>
      <c r="BM9" s="122">
        <f>'Customer Count_Application_Lag'!BM25</f>
        <v>19</v>
      </c>
      <c r="BN9" s="122">
        <f>'Customer Count_Application_Lag'!BN25</f>
        <v>19</v>
      </c>
      <c r="BO9" s="122">
        <f>'Customer Count_Application_Lag'!BO25</f>
        <v>19</v>
      </c>
      <c r="BP9" s="122">
        <f>'Customer Count_Application_Lag'!BP25</f>
        <v>19</v>
      </c>
    </row>
    <row r="10" spans="3:68" x14ac:dyDescent="0.25">
      <c r="C10" s="122" t="s">
        <v>7</v>
      </c>
      <c r="D10" s="122">
        <f>'Customer Count_Application_Lag'!D26</f>
        <v>0</v>
      </c>
      <c r="E10" s="122">
        <f>'Customer Count_Application_Lag'!E26</f>
        <v>0</v>
      </c>
      <c r="F10" s="122">
        <f>'Customer Count_Application_Lag'!F26</f>
        <v>0</v>
      </c>
      <c r="G10" s="122">
        <f>'Customer Count_Application_Lag'!G26</f>
        <v>0</v>
      </c>
      <c r="H10" s="122">
        <f>'Customer Count_Application_Lag'!H26</f>
        <v>0</v>
      </c>
      <c r="I10" s="122">
        <f>'Customer Count_Application_Lag'!I26</f>
        <v>0</v>
      </c>
      <c r="J10" s="122">
        <f>'Customer Count_Application_Lag'!J26</f>
        <v>0</v>
      </c>
      <c r="K10" s="122">
        <f>'Customer Count_Application_Lag'!K26</f>
        <v>0</v>
      </c>
      <c r="L10" s="122">
        <f>'Customer Count_Application_Lag'!L26</f>
        <v>0</v>
      </c>
      <c r="M10" s="122">
        <f>'Customer Count_Application_Lag'!M26</f>
        <v>0</v>
      </c>
      <c r="N10" s="122">
        <f>'Customer Count_Application_Lag'!N26</f>
        <v>0</v>
      </c>
      <c r="O10" s="122">
        <f>'Customer Count_Application_Lag'!O26</f>
        <v>0</v>
      </c>
      <c r="P10" s="122">
        <f>'Customer Count_Application_Lag'!P26</f>
        <v>0</v>
      </c>
      <c r="Q10" s="122">
        <f>'Customer Count_Application_Lag'!Q26</f>
        <v>0</v>
      </c>
      <c r="R10" s="122">
        <f>'Customer Count_Application_Lag'!R26</f>
        <v>0</v>
      </c>
      <c r="S10" s="122">
        <f>'Customer Count_Application_Lag'!S26</f>
        <v>0</v>
      </c>
      <c r="T10" s="122">
        <f>'Customer Count_Application_Lag'!T26</f>
        <v>0</v>
      </c>
      <c r="U10" s="122">
        <f>'Customer Count_Application_Lag'!U26</f>
        <v>0</v>
      </c>
      <c r="V10" s="122">
        <f>'Customer Count_Application_Lag'!V26</f>
        <v>0</v>
      </c>
      <c r="W10" s="122">
        <f>'Customer Count_Application_Lag'!W26</f>
        <v>0</v>
      </c>
      <c r="X10" s="122">
        <f>'Customer Count_Application_Lag'!X26</f>
        <v>0</v>
      </c>
      <c r="Y10" s="122">
        <f>'Customer Count_Application_Lag'!Y26</f>
        <v>0</v>
      </c>
      <c r="Z10" s="122">
        <f>'Customer Count_Application_Lag'!Z26</f>
        <v>0</v>
      </c>
      <c r="AA10" s="122">
        <f>'Customer Count_Application_Lag'!AA26</f>
        <v>0</v>
      </c>
      <c r="AB10" s="122">
        <f>'Customer Count_Application_Lag'!AB26</f>
        <v>0</v>
      </c>
      <c r="AC10" s="122">
        <f>'Customer Count_Application_Lag'!AC26</f>
        <v>0</v>
      </c>
      <c r="AD10" s="122">
        <f>'Customer Count_Application_Lag'!AD26</f>
        <v>0</v>
      </c>
      <c r="AE10" s="122">
        <f>'Customer Count_Application_Lag'!AE26</f>
        <v>1</v>
      </c>
      <c r="AF10" s="122">
        <f>'Customer Count_Application_Lag'!AF26</f>
        <v>1</v>
      </c>
      <c r="AG10" s="122">
        <f>'Customer Count_Application_Lag'!AG26</f>
        <v>1</v>
      </c>
      <c r="AH10" s="122">
        <f>'Customer Count_Application_Lag'!AH26</f>
        <v>1</v>
      </c>
      <c r="AI10" s="122">
        <f>'Customer Count_Application_Lag'!AI26</f>
        <v>1</v>
      </c>
      <c r="AJ10" s="122">
        <f>'Customer Count_Application_Lag'!AJ26</f>
        <v>1</v>
      </c>
      <c r="AK10" s="122">
        <f>'Customer Count_Application_Lag'!AK26</f>
        <v>2</v>
      </c>
      <c r="AL10" s="122">
        <f>'Customer Count_Application_Lag'!AL26</f>
        <v>2</v>
      </c>
      <c r="AM10" s="122">
        <f>'Customer Count_Application_Lag'!AM26</f>
        <v>3</v>
      </c>
      <c r="AN10" s="122">
        <f>'Customer Count_Application_Lag'!AN26</f>
        <v>3</v>
      </c>
      <c r="AO10" s="122">
        <f>'Customer Count_Application_Lag'!AO26</f>
        <v>3</v>
      </c>
      <c r="AP10" s="122">
        <f>'Customer Count_Application_Lag'!AP26</f>
        <v>3</v>
      </c>
      <c r="AQ10" s="122">
        <f>'Customer Count_Application_Lag'!AQ26</f>
        <v>4</v>
      </c>
      <c r="AR10" s="122">
        <f>'Customer Count_Application_Lag'!AR26</f>
        <v>4</v>
      </c>
      <c r="AS10" s="122">
        <f>'Customer Count_Application_Lag'!AS26</f>
        <v>4</v>
      </c>
      <c r="AT10" s="122">
        <f>'Customer Count_Application_Lag'!AT26</f>
        <v>4</v>
      </c>
      <c r="AU10" s="122">
        <f>'Customer Count_Application_Lag'!AU26</f>
        <v>4</v>
      </c>
      <c r="AV10" s="122">
        <f>'Customer Count_Application_Lag'!AV26</f>
        <v>4</v>
      </c>
      <c r="AW10" s="122">
        <f>'Customer Count_Application_Lag'!AW26</f>
        <v>4</v>
      </c>
      <c r="AX10" s="122">
        <f>'Customer Count_Application_Lag'!AX26</f>
        <v>4</v>
      </c>
      <c r="AY10" s="122">
        <f>'Customer Count_Application_Lag'!AY26</f>
        <v>4</v>
      </c>
      <c r="AZ10" s="122">
        <f>'Customer Count_Application_Lag'!AZ26</f>
        <v>4</v>
      </c>
      <c r="BA10" s="122">
        <f>'Customer Count_Application_Lag'!BA26</f>
        <v>4</v>
      </c>
      <c r="BB10" s="122">
        <f>'Customer Count_Application_Lag'!BB26</f>
        <v>4</v>
      </c>
      <c r="BC10" s="122">
        <f>'Customer Count_Application_Lag'!BC26</f>
        <v>4</v>
      </c>
      <c r="BD10" s="122">
        <f>'Customer Count_Application_Lag'!BD26</f>
        <v>4</v>
      </c>
      <c r="BE10" s="122">
        <f>'Customer Count_Application_Lag'!BE26</f>
        <v>5</v>
      </c>
      <c r="BF10" s="122">
        <f>'Customer Count_Application_Lag'!BF26</f>
        <v>5</v>
      </c>
      <c r="BG10" s="122">
        <f>'Customer Count_Application_Lag'!BG26</f>
        <v>5</v>
      </c>
      <c r="BH10" s="122">
        <f>'Customer Count_Application_Lag'!BH26</f>
        <v>5</v>
      </c>
      <c r="BI10" s="122">
        <f>'Customer Count_Application_Lag'!BI26</f>
        <v>5</v>
      </c>
      <c r="BJ10" s="122">
        <f>'Customer Count_Application_Lag'!BJ26</f>
        <v>5</v>
      </c>
      <c r="BK10" s="122">
        <f>'Customer Count_Application_Lag'!BK26</f>
        <v>5</v>
      </c>
      <c r="BL10" s="122">
        <f>'Customer Count_Application_Lag'!BL26</f>
        <v>5</v>
      </c>
      <c r="BM10" s="122">
        <f>'Customer Count_Application_Lag'!BM26</f>
        <v>5</v>
      </c>
      <c r="BN10" s="122">
        <f>'Customer Count_Application_Lag'!BN26</f>
        <v>5</v>
      </c>
      <c r="BO10" s="122">
        <f>'Customer Count_Application_Lag'!BO26</f>
        <v>5</v>
      </c>
      <c r="BP10" s="122">
        <f>'Customer Count_Application_Lag'!BP26</f>
        <v>5</v>
      </c>
    </row>
    <row r="11" spans="3:68" x14ac:dyDescent="0.25">
      <c r="C11" s="122" t="s">
        <v>8</v>
      </c>
      <c r="D11" s="122">
        <f>'Customer Count_Application_Lag'!D27</f>
        <v>0</v>
      </c>
      <c r="E11" s="122">
        <f>'Customer Count_Application_Lag'!E27</f>
        <v>0</v>
      </c>
      <c r="F11" s="122">
        <f>'Customer Count_Application_Lag'!F27</f>
        <v>0</v>
      </c>
      <c r="G11" s="122">
        <f>'Customer Count_Application_Lag'!G27</f>
        <v>0</v>
      </c>
      <c r="H11" s="122">
        <f>'Customer Count_Application_Lag'!H27</f>
        <v>0</v>
      </c>
      <c r="I11" s="122">
        <f>'Customer Count_Application_Lag'!I27</f>
        <v>0</v>
      </c>
      <c r="J11" s="122">
        <f>'Customer Count_Application_Lag'!J27</f>
        <v>0</v>
      </c>
      <c r="K11" s="122">
        <f>'Customer Count_Application_Lag'!K27</f>
        <v>0</v>
      </c>
      <c r="L11" s="122">
        <f>'Customer Count_Application_Lag'!L27</f>
        <v>0</v>
      </c>
      <c r="M11" s="122">
        <f>'Customer Count_Application_Lag'!M27</f>
        <v>0</v>
      </c>
      <c r="N11" s="122">
        <f>'Customer Count_Application_Lag'!N27</f>
        <v>0</v>
      </c>
      <c r="O11" s="122">
        <f>'Customer Count_Application_Lag'!O27</f>
        <v>0</v>
      </c>
      <c r="P11" s="122">
        <f>'Customer Count_Application_Lag'!P27</f>
        <v>0</v>
      </c>
      <c r="Q11" s="122">
        <f>'Customer Count_Application_Lag'!Q27</f>
        <v>0</v>
      </c>
      <c r="R11" s="122">
        <f>'Customer Count_Application_Lag'!R27</f>
        <v>2</v>
      </c>
      <c r="S11" s="122">
        <f>'Customer Count_Application_Lag'!S27</f>
        <v>2</v>
      </c>
      <c r="T11" s="122">
        <f>'Customer Count_Application_Lag'!T27</f>
        <v>2</v>
      </c>
      <c r="U11" s="122">
        <f>'Customer Count_Application_Lag'!U27</f>
        <v>2</v>
      </c>
      <c r="V11" s="122">
        <f>'Customer Count_Application_Lag'!V27</f>
        <v>2</v>
      </c>
      <c r="W11" s="122">
        <f>'Customer Count_Application_Lag'!W27</f>
        <v>2</v>
      </c>
      <c r="X11" s="122">
        <f>'Customer Count_Application_Lag'!X27</f>
        <v>2</v>
      </c>
      <c r="Y11" s="122">
        <f>'Customer Count_Application_Lag'!Y27</f>
        <v>2</v>
      </c>
      <c r="Z11" s="122">
        <f>'Customer Count_Application_Lag'!Z27</f>
        <v>2</v>
      </c>
      <c r="AA11" s="122">
        <f>'Customer Count_Application_Lag'!AA27</f>
        <v>2</v>
      </c>
      <c r="AB11" s="122">
        <f>'Customer Count_Application_Lag'!AB27</f>
        <v>2</v>
      </c>
      <c r="AC11" s="122">
        <f>'Customer Count_Application_Lag'!AC27</f>
        <v>2</v>
      </c>
      <c r="AD11" s="122">
        <f>'Customer Count_Application_Lag'!AD27</f>
        <v>2</v>
      </c>
      <c r="AE11" s="122">
        <f>'Customer Count_Application_Lag'!AE27</f>
        <v>2</v>
      </c>
      <c r="AF11" s="122">
        <f>'Customer Count_Application_Lag'!AF27</f>
        <v>2</v>
      </c>
      <c r="AG11" s="122">
        <f>'Customer Count_Application_Lag'!AG27</f>
        <v>2</v>
      </c>
      <c r="AH11" s="122">
        <f>'Customer Count_Application_Lag'!AH27</f>
        <v>2</v>
      </c>
      <c r="AI11" s="122">
        <f>'Customer Count_Application_Lag'!AI27</f>
        <v>2</v>
      </c>
      <c r="AJ11" s="122">
        <f>'Customer Count_Application_Lag'!AJ27</f>
        <v>2</v>
      </c>
      <c r="AK11" s="122">
        <f>'Customer Count_Application_Lag'!AK27</f>
        <v>2</v>
      </c>
      <c r="AL11" s="122">
        <f>'Customer Count_Application_Lag'!AL27</f>
        <v>2</v>
      </c>
      <c r="AM11" s="122">
        <f>'Customer Count_Application_Lag'!AM27</f>
        <v>2</v>
      </c>
      <c r="AN11" s="122">
        <f>'Customer Count_Application_Lag'!AN27</f>
        <v>2</v>
      </c>
      <c r="AO11" s="122">
        <f>'Customer Count_Application_Lag'!AO27</f>
        <v>2</v>
      </c>
      <c r="AP11" s="122">
        <f>'Customer Count_Application_Lag'!AP27</f>
        <v>2</v>
      </c>
      <c r="AQ11" s="122">
        <f>'Customer Count_Application_Lag'!AQ27</f>
        <v>2</v>
      </c>
      <c r="AR11" s="122">
        <f>'Customer Count_Application_Lag'!AR27</f>
        <v>2</v>
      </c>
      <c r="AS11" s="122">
        <f>'Customer Count_Application_Lag'!AS27</f>
        <v>2</v>
      </c>
      <c r="AT11" s="122">
        <f>'Customer Count_Application_Lag'!AT27</f>
        <v>2</v>
      </c>
      <c r="AU11" s="122">
        <f>'Customer Count_Application_Lag'!AU27</f>
        <v>2</v>
      </c>
      <c r="AV11" s="122">
        <f>'Customer Count_Application_Lag'!AV27</f>
        <v>2</v>
      </c>
      <c r="AW11" s="122">
        <f>'Customer Count_Application_Lag'!AW27</f>
        <v>2</v>
      </c>
      <c r="AX11" s="122">
        <f>'Customer Count_Application_Lag'!AX27</f>
        <v>2</v>
      </c>
      <c r="AY11" s="122">
        <f>'Customer Count_Application_Lag'!AY27</f>
        <v>2</v>
      </c>
      <c r="AZ11" s="122">
        <f>'Customer Count_Application_Lag'!AZ27</f>
        <v>2</v>
      </c>
      <c r="BA11" s="122">
        <f>'Customer Count_Application_Lag'!BA27</f>
        <v>2</v>
      </c>
      <c r="BB11" s="122">
        <f>'Customer Count_Application_Lag'!BB27</f>
        <v>2</v>
      </c>
      <c r="BC11" s="122">
        <f>'Customer Count_Application_Lag'!BC27</f>
        <v>2</v>
      </c>
      <c r="BD11" s="122">
        <f>'Customer Count_Application_Lag'!BD27</f>
        <v>2</v>
      </c>
      <c r="BE11" s="122">
        <f>'Customer Count_Application_Lag'!BE27</f>
        <v>2</v>
      </c>
      <c r="BF11" s="122">
        <f>'Customer Count_Application_Lag'!BF27</f>
        <v>2</v>
      </c>
      <c r="BG11" s="122">
        <f>'Customer Count_Application_Lag'!BG27</f>
        <v>2</v>
      </c>
      <c r="BH11" s="122">
        <f>'Customer Count_Application_Lag'!BH27</f>
        <v>2</v>
      </c>
      <c r="BI11" s="122">
        <f>'Customer Count_Application_Lag'!BI27</f>
        <v>2</v>
      </c>
      <c r="BJ11" s="122">
        <f>'Customer Count_Application_Lag'!BJ27</f>
        <v>2</v>
      </c>
      <c r="BK11" s="122">
        <f>'Customer Count_Application_Lag'!BK27</f>
        <v>2</v>
      </c>
      <c r="BL11" s="122">
        <f>'Customer Count_Application_Lag'!BL27</f>
        <v>2</v>
      </c>
      <c r="BM11" s="122">
        <f>'Customer Count_Application_Lag'!BM27</f>
        <v>2</v>
      </c>
      <c r="BN11" s="122">
        <f>'Customer Count_Application_Lag'!BN27</f>
        <v>2</v>
      </c>
      <c r="BO11" s="122">
        <f>'Customer Count_Application_Lag'!BO27</f>
        <v>2</v>
      </c>
      <c r="BP11" s="122">
        <f>'Customer Count_Application_Lag'!BP27</f>
        <v>2</v>
      </c>
    </row>
    <row r="12" spans="3:68" s="86" customFormat="1" x14ac:dyDescent="0.25">
      <c r="C12" s="124" t="s">
        <v>4</v>
      </c>
      <c r="D12" s="124">
        <f>SUM(D5:D11)</f>
        <v>0</v>
      </c>
      <c r="E12" s="124">
        <f t="shared" ref="E12:BO12" si="1">SUM(E5:E11)</f>
        <v>0</v>
      </c>
      <c r="F12" s="124">
        <f t="shared" si="1"/>
        <v>0</v>
      </c>
      <c r="G12" s="124">
        <f t="shared" si="1"/>
        <v>0</v>
      </c>
      <c r="H12" s="124">
        <f t="shared" si="1"/>
        <v>0</v>
      </c>
      <c r="I12" s="124">
        <f t="shared" si="1"/>
        <v>0</v>
      </c>
      <c r="J12" s="124">
        <f t="shared" si="1"/>
        <v>0</v>
      </c>
      <c r="K12" s="124">
        <f t="shared" si="1"/>
        <v>0</v>
      </c>
      <c r="L12" s="124">
        <f t="shared" si="1"/>
        <v>0</v>
      </c>
      <c r="M12" s="124">
        <f t="shared" si="1"/>
        <v>0</v>
      </c>
      <c r="N12" s="124">
        <f t="shared" si="1"/>
        <v>0</v>
      </c>
      <c r="O12" s="124">
        <f t="shared" si="1"/>
        <v>0</v>
      </c>
      <c r="P12" s="124">
        <f t="shared" ref="P12" si="2">O12</f>
        <v>0</v>
      </c>
      <c r="Q12" s="124">
        <f t="shared" si="1"/>
        <v>0</v>
      </c>
      <c r="R12" s="124">
        <f t="shared" si="1"/>
        <v>2</v>
      </c>
      <c r="S12" s="124">
        <f t="shared" si="1"/>
        <v>2</v>
      </c>
      <c r="T12" s="124">
        <f t="shared" si="1"/>
        <v>2</v>
      </c>
      <c r="U12" s="124">
        <f t="shared" si="1"/>
        <v>2</v>
      </c>
      <c r="V12" s="124">
        <f t="shared" si="1"/>
        <v>2</v>
      </c>
      <c r="W12" s="124">
        <f t="shared" si="1"/>
        <v>164</v>
      </c>
      <c r="X12" s="124">
        <f t="shared" si="1"/>
        <v>326</v>
      </c>
      <c r="Y12" s="124">
        <f t="shared" si="1"/>
        <v>488</v>
      </c>
      <c r="Z12" s="124">
        <f t="shared" si="1"/>
        <v>650</v>
      </c>
      <c r="AA12" s="124">
        <f t="shared" si="1"/>
        <v>812</v>
      </c>
      <c r="AB12" s="124">
        <f t="shared" si="1"/>
        <v>974</v>
      </c>
      <c r="AC12" s="124">
        <f t="shared" ref="AC12" si="3">AB12</f>
        <v>974</v>
      </c>
      <c r="AD12" s="124">
        <f t="shared" si="1"/>
        <v>1136</v>
      </c>
      <c r="AE12" s="124">
        <f t="shared" si="1"/>
        <v>1293</v>
      </c>
      <c r="AF12" s="124">
        <f t="shared" si="1"/>
        <v>1293</v>
      </c>
      <c r="AG12" s="124">
        <f t="shared" si="1"/>
        <v>1293</v>
      </c>
      <c r="AH12" s="124">
        <f t="shared" si="1"/>
        <v>1293</v>
      </c>
      <c r="AI12" s="124">
        <f t="shared" si="1"/>
        <v>1293</v>
      </c>
      <c r="AJ12" s="124">
        <f t="shared" si="1"/>
        <v>1633</v>
      </c>
      <c r="AK12" s="124">
        <f t="shared" si="1"/>
        <v>1974</v>
      </c>
      <c r="AL12" s="124">
        <f t="shared" si="1"/>
        <v>2314</v>
      </c>
      <c r="AM12" s="124">
        <f t="shared" si="1"/>
        <v>2655</v>
      </c>
      <c r="AN12" s="124">
        <f t="shared" si="1"/>
        <v>2995</v>
      </c>
      <c r="AO12" s="124">
        <f t="shared" si="1"/>
        <v>3335</v>
      </c>
      <c r="AP12" s="124">
        <f t="shared" ref="AP12" si="4">AO12</f>
        <v>3335</v>
      </c>
      <c r="AQ12" s="124">
        <f t="shared" si="1"/>
        <v>3676</v>
      </c>
      <c r="AR12" s="124">
        <f t="shared" si="1"/>
        <v>3676</v>
      </c>
      <c r="AS12" s="124">
        <f t="shared" si="1"/>
        <v>3676</v>
      </c>
      <c r="AT12" s="124">
        <f t="shared" si="1"/>
        <v>3676</v>
      </c>
      <c r="AU12" s="124">
        <f t="shared" si="1"/>
        <v>3676</v>
      </c>
      <c r="AV12" s="124">
        <f t="shared" si="1"/>
        <v>3676</v>
      </c>
      <c r="AW12" s="124">
        <f t="shared" si="1"/>
        <v>3758</v>
      </c>
      <c r="AX12" s="124">
        <f t="shared" si="1"/>
        <v>3840</v>
      </c>
      <c r="AY12" s="124">
        <f t="shared" si="1"/>
        <v>3922</v>
      </c>
      <c r="AZ12" s="124">
        <f t="shared" si="1"/>
        <v>4004</v>
      </c>
      <c r="BA12" s="124">
        <f t="shared" si="1"/>
        <v>4086</v>
      </c>
      <c r="BB12" s="124">
        <f t="shared" si="1"/>
        <v>4168</v>
      </c>
      <c r="BC12" s="124">
        <f t="shared" ref="BC12" si="5">BB12</f>
        <v>4168</v>
      </c>
      <c r="BD12" s="124">
        <f t="shared" si="1"/>
        <v>4250</v>
      </c>
      <c r="BE12" s="124">
        <f t="shared" si="1"/>
        <v>4332</v>
      </c>
      <c r="BF12" s="124">
        <f t="shared" si="1"/>
        <v>4332</v>
      </c>
      <c r="BG12" s="124">
        <f t="shared" si="1"/>
        <v>4332</v>
      </c>
      <c r="BH12" s="124">
        <f t="shared" si="1"/>
        <v>4332</v>
      </c>
      <c r="BI12" s="124">
        <f t="shared" si="1"/>
        <v>4332</v>
      </c>
      <c r="BJ12" s="124">
        <f t="shared" si="1"/>
        <v>4401</v>
      </c>
      <c r="BK12" s="124">
        <f t="shared" si="1"/>
        <v>4470</v>
      </c>
      <c r="BL12" s="124">
        <f t="shared" si="1"/>
        <v>4539</v>
      </c>
      <c r="BM12" s="124">
        <f t="shared" si="1"/>
        <v>4608</v>
      </c>
      <c r="BN12" s="124">
        <f t="shared" si="1"/>
        <v>4677</v>
      </c>
      <c r="BO12" s="124">
        <f t="shared" si="1"/>
        <v>4746</v>
      </c>
      <c r="BP12" s="124">
        <f t="shared" ref="BP12" si="6">BO12</f>
        <v>4746</v>
      </c>
    </row>
    <row r="13" spans="3:68" s="86" customFormat="1" x14ac:dyDescent="0.25"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4"/>
      <c r="P13" s="124"/>
      <c r="Q13" s="124"/>
      <c r="R13" s="124"/>
      <c r="S13" s="124"/>
      <c r="T13" s="124"/>
      <c r="U13" s="124"/>
      <c r="V13" s="124"/>
      <c r="W13" s="124"/>
      <c r="X13" s="124"/>
      <c r="Y13" s="124"/>
      <c r="Z13" s="124"/>
      <c r="AA13" s="124"/>
      <c r="AB13" s="124"/>
      <c r="AC13" s="124"/>
      <c r="AD13" s="124"/>
      <c r="AE13" s="124"/>
      <c r="AF13" s="124"/>
      <c r="AG13" s="124"/>
      <c r="AH13" s="124"/>
      <c r="AI13" s="124"/>
      <c r="AJ13" s="124"/>
      <c r="AK13" s="124"/>
      <c r="AL13" s="124"/>
      <c r="AM13" s="124"/>
      <c r="AN13" s="124"/>
      <c r="AO13" s="124"/>
      <c r="AP13" s="124"/>
      <c r="AQ13" s="124"/>
      <c r="AR13" s="124"/>
      <c r="AS13" s="124"/>
      <c r="AT13" s="124"/>
      <c r="AU13" s="124"/>
      <c r="AV13" s="124"/>
      <c r="AW13" s="124"/>
      <c r="AX13" s="124"/>
      <c r="AY13" s="124"/>
      <c r="AZ13" s="124"/>
      <c r="BA13" s="124"/>
      <c r="BB13" s="124"/>
      <c r="BC13" s="124"/>
      <c r="BD13" s="124"/>
      <c r="BE13" s="124"/>
      <c r="BF13" s="124"/>
      <c r="BG13" s="124"/>
      <c r="BH13" s="124"/>
      <c r="BI13" s="124"/>
      <c r="BJ13" s="124"/>
      <c r="BK13" s="124"/>
      <c r="BL13" s="124"/>
      <c r="BM13" s="124"/>
      <c r="BN13" s="124"/>
      <c r="BO13" s="124"/>
      <c r="BP13" s="124"/>
    </row>
    <row r="14" spans="3:68" x14ac:dyDescent="0.25">
      <c r="C14" s="124" t="s">
        <v>52</v>
      </c>
      <c r="D14" s="122"/>
      <c r="E14" s="122"/>
      <c r="F14" s="122"/>
      <c r="G14" s="122"/>
      <c r="H14" s="122"/>
      <c r="I14" s="122"/>
      <c r="J14" s="122"/>
      <c r="K14" s="122"/>
      <c r="L14" s="122"/>
      <c r="M14" s="122"/>
      <c r="N14" s="122"/>
      <c r="O14" s="122"/>
      <c r="P14" s="122"/>
      <c r="Q14" s="122"/>
      <c r="R14" s="122"/>
      <c r="S14" s="122"/>
      <c r="T14" s="122"/>
      <c r="U14" s="122"/>
      <c r="V14" s="122"/>
      <c r="W14" s="122"/>
      <c r="X14" s="122"/>
      <c r="Y14" s="122"/>
      <c r="Z14" s="122"/>
      <c r="AA14" s="122"/>
      <c r="AB14" s="122"/>
      <c r="AC14" s="122"/>
      <c r="AD14" s="122"/>
      <c r="AE14" s="122"/>
      <c r="AF14" s="122"/>
      <c r="AG14" s="122"/>
      <c r="AH14" s="122"/>
      <c r="AI14" s="122"/>
      <c r="AJ14" s="122"/>
      <c r="AK14" s="122"/>
      <c r="AL14" s="122"/>
      <c r="AM14" s="122"/>
      <c r="AN14" s="122"/>
      <c r="AO14" s="122"/>
      <c r="AP14" s="122"/>
      <c r="AQ14" s="122"/>
      <c r="AR14" s="122"/>
      <c r="AS14" s="122"/>
      <c r="AT14" s="122"/>
      <c r="AU14" s="122"/>
      <c r="AV14" s="122"/>
      <c r="AW14" s="122"/>
      <c r="AX14" s="122"/>
      <c r="AY14" s="122"/>
      <c r="AZ14" s="122"/>
      <c r="BA14" s="122"/>
      <c r="BB14" s="122"/>
      <c r="BC14" s="122"/>
      <c r="BD14" s="122"/>
      <c r="BE14" s="122"/>
      <c r="BF14" s="122"/>
      <c r="BG14" s="122"/>
      <c r="BH14" s="122"/>
      <c r="BI14" s="122"/>
      <c r="BJ14" s="122"/>
      <c r="BK14" s="122"/>
      <c r="BL14" s="122"/>
      <c r="BM14" s="122"/>
      <c r="BN14" s="122"/>
      <c r="BO14" s="122"/>
      <c r="BP14" s="122"/>
    </row>
    <row r="15" spans="3:68" x14ac:dyDescent="0.25">
      <c r="C15" s="122" t="s">
        <v>36</v>
      </c>
      <c r="D15" s="122">
        <v>0</v>
      </c>
      <c r="E15" s="122">
        <v>0</v>
      </c>
      <c r="F15" s="122">
        <v>0</v>
      </c>
      <c r="G15" s="122">
        <v>0</v>
      </c>
      <c r="H15" s="122">
        <v>0</v>
      </c>
      <c r="I15" s="122">
        <v>0</v>
      </c>
      <c r="J15" s="122">
        <v>0</v>
      </c>
      <c r="K15" s="122">
        <v>0</v>
      </c>
      <c r="L15" s="122">
        <v>0</v>
      </c>
      <c r="M15" s="122">
        <v>0</v>
      </c>
      <c r="N15" s="122">
        <v>0</v>
      </c>
      <c r="O15" s="122">
        <v>0</v>
      </c>
      <c r="P15" s="122">
        <f>O15</f>
        <v>0</v>
      </c>
      <c r="Q15" s="122">
        <v>0</v>
      </c>
      <c r="R15" s="122">
        <v>0</v>
      </c>
      <c r="S15" s="122">
        <v>0</v>
      </c>
      <c r="T15" s="122">
        <v>0</v>
      </c>
      <c r="U15" s="122">
        <v>0</v>
      </c>
      <c r="V15" s="122">
        <v>0</v>
      </c>
      <c r="W15" s="122">
        <v>0</v>
      </c>
      <c r="X15" s="122">
        <f>'Customer Count_Actuals'!B4</f>
        <v>0</v>
      </c>
      <c r="Y15" s="122">
        <f>'Customer Count_Actuals'!C4</f>
        <v>0</v>
      </c>
      <c r="Z15" s="122">
        <f>'Customer Count_Actuals'!D4</f>
        <v>0</v>
      </c>
      <c r="AA15" s="122">
        <f>'Customer Count_Actuals'!E4</f>
        <v>48</v>
      </c>
      <c r="AB15" s="122">
        <f>'Customer Count_Actuals'!F4</f>
        <v>152</v>
      </c>
      <c r="AC15" s="122">
        <f>AB15</f>
        <v>152</v>
      </c>
      <c r="AD15" s="122">
        <f>'Customer Count_Actuals'!G4</f>
        <v>300</v>
      </c>
      <c r="AE15" s="122">
        <f>'Customer Count_Actuals'!H4</f>
        <v>469</v>
      </c>
      <c r="AF15" s="122">
        <f>'Customer Count_Actuals'!I4</f>
        <v>597</v>
      </c>
      <c r="AG15" s="122">
        <f>'Customer Count_Actuals'!J4</f>
        <v>770</v>
      </c>
      <c r="AH15" s="122">
        <f>'Customer Count_Actuals'!K4</f>
        <v>928</v>
      </c>
      <c r="AI15" s="122">
        <f>'Customer Count_Actuals'!L4</f>
        <v>1038</v>
      </c>
      <c r="AJ15" s="122">
        <f>'Customer Count_Actuals'!M4</f>
        <v>1127</v>
      </c>
      <c r="AK15" s="122">
        <f>'Customer Count_Actuals'!N4</f>
        <v>1233</v>
      </c>
      <c r="AL15" s="122">
        <f>'Customer Count_Actuals'!O4</f>
        <v>1378</v>
      </c>
      <c r="AM15" s="122">
        <f>'Customer Count_Actuals'!P4</f>
        <v>1482</v>
      </c>
      <c r="AN15" s="122">
        <f>'Customer Count_Actuals'!Q4</f>
        <v>1601</v>
      </c>
      <c r="AO15" s="122">
        <f>'Customer Count_Actuals'!R4</f>
        <v>1824</v>
      </c>
      <c r="AP15" s="122">
        <f>AO15</f>
        <v>1824</v>
      </c>
      <c r="AQ15" s="122">
        <f>'Customer Count_Actuals'!S4</f>
        <v>1948</v>
      </c>
      <c r="AR15" s="122">
        <f>'Customer Count_Actuals'!T4</f>
        <v>2076</v>
      </c>
      <c r="AS15" s="122">
        <f>'Customer Count_Actuals'!U4</f>
        <v>2141</v>
      </c>
      <c r="AT15" s="122">
        <f>'Customer Count_Actuals'!V4</f>
        <v>2219</v>
      </c>
      <c r="AU15" s="122">
        <f>'Customer Count_Actuals'!W4</f>
        <v>2262</v>
      </c>
      <c r="AV15" s="122">
        <f>'Customer Count_Actuals'!X4</f>
        <v>2326</v>
      </c>
      <c r="AW15" s="122">
        <f>'Customer Count_Actuals'!Y4</f>
        <v>2422</v>
      </c>
      <c r="AX15" s="122">
        <f>'Customer Count_Actuals'!Z4</f>
        <v>2541</v>
      </c>
      <c r="AY15" s="122">
        <f>'Customer Count_Actuals'!AA4</f>
        <v>2671</v>
      </c>
      <c r="AZ15" s="122">
        <f>'Customer Count_Actuals'!AB4</f>
        <v>2920</v>
      </c>
      <c r="BA15" s="122">
        <f>'Customer Count_Actuals'!AC4</f>
        <v>3174</v>
      </c>
      <c r="BB15" s="122">
        <f>'Customer Count_Actuals'!AD4</f>
        <v>3358</v>
      </c>
      <c r="BC15" s="122">
        <f>BB15</f>
        <v>3358</v>
      </c>
      <c r="BD15" s="122">
        <f>'Customer Count_Actuals'!AE4</f>
        <v>3474</v>
      </c>
      <c r="BE15" s="122">
        <f>'Customer Count_Actuals'!AF4</f>
        <v>3584</v>
      </c>
      <c r="BF15" s="122">
        <f>'Customer Count_Actuals'!AG4</f>
        <v>3667</v>
      </c>
      <c r="BG15" s="122">
        <f>'Customer Count_Actuals'!AH4</f>
        <v>3702</v>
      </c>
      <c r="BH15" s="122">
        <f>'Customer Count_Actuals'!AI4</f>
        <v>3798</v>
      </c>
      <c r="BI15" s="122">
        <f>'Customer Count_Actuals'!AJ4</f>
        <v>3931</v>
      </c>
      <c r="BJ15" s="122">
        <f>'Customer Count_Actuals'!AK4</f>
        <v>4016</v>
      </c>
      <c r="BK15" s="122">
        <f>'Customer Count_Actuals'!AL4</f>
        <v>4121</v>
      </c>
      <c r="BL15" s="122">
        <f>'Customer Count_Actuals'!AM4</f>
        <v>4298</v>
      </c>
      <c r="BM15" s="122">
        <f>'Customer Count_Actuals'!AN4</f>
        <v>4435</v>
      </c>
      <c r="BN15" s="122">
        <f>'Customer Count_Actuals'!AO4</f>
        <v>4410</v>
      </c>
      <c r="BO15" s="122">
        <f>'Customer Count_Actuals'!AP4</f>
        <v>4688</v>
      </c>
      <c r="BP15" s="122">
        <f>BO15</f>
        <v>4688</v>
      </c>
    </row>
    <row r="16" spans="3:68" x14ac:dyDescent="0.25">
      <c r="C16" s="122" t="s">
        <v>37</v>
      </c>
      <c r="D16" s="122">
        <v>0</v>
      </c>
      <c r="E16" s="122">
        <v>0</v>
      </c>
      <c r="F16" s="122">
        <v>0</v>
      </c>
      <c r="G16" s="122">
        <v>0</v>
      </c>
      <c r="H16" s="122">
        <v>0</v>
      </c>
      <c r="I16" s="122">
        <v>0</v>
      </c>
      <c r="J16" s="122">
        <v>0</v>
      </c>
      <c r="K16" s="122">
        <v>0</v>
      </c>
      <c r="L16" s="122">
        <v>0</v>
      </c>
      <c r="M16" s="122">
        <v>0</v>
      </c>
      <c r="N16" s="122">
        <v>0</v>
      </c>
      <c r="O16" s="122">
        <v>0</v>
      </c>
      <c r="P16" s="122">
        <f t="shared" ref="P16:P22" si="7">O16</f>
        <v>0</v>
      </c>
      <c r="Q16" s="122">
        <v>0</v>
      </c>
      <c r="R16" s="122">
        <v>0</v>
      </c>
      <c r="S16" s="122">
        <v>0</v>
      </c>
      <c r="T16" s="122">
        <v>0</v>
      </c>
      <c r="U16" s="122">
        <v>0</v>
      </c>
      <c r="V16" s="122">
        <v>0</v>
      </c>
      <c r="W16" s="122">
        <v>0</v>
      </c>
      <c r="X16" s="122">
        <f>'Customer Count_Actuals'!B5</f>
        <v>0</v>
      </c>
      <c r="Y16" s="122">
        <f>'Customer Count_Actuals'!C5</f>
        <v>0</v>
      </c>
      <c r="Z16" s="122">
        <f>'Customer Count_Actuals'!D5</f>
        <v>0</v>
      </c>
      <c r="AA16" s="122">
        <f>'Customer Count_Actuals'!E5</f>
        <v>0</v>
      </c>
      <c r="AB16" s="122">
        <f>'Customer Count_Actuals'!F5</f>
        <v>0</v>
      </c>
      <c r="AC16" s="122">
        <f t="shared" ref="AC16:AC22" si="8">AB16</f>
        <v>0</v>
      </c>
      <c r="AD16" s="122">
        <f>'Customer Count_Actuals'!G5</f>
        <v>3</v>
      </c>
      <c r="AE16" s="122">
        <f>'Customer Count_Actuals'!H5</f>
        <v>6</v>
      </c>
      <c r="AF16" s="122">
        <f>'Customer Count_Actuals'!I5</f>
        <v>8</v>
      </c>
      <c r="AG16" s="122">
        <f>'Customer Count_Actuals'!J5</f>
        <v>11</v>
      </c>
      <c r="AH16" s="122">
        <f>'Customer Count_Actuals'!K5</f>
        <v>15</v>
      </c>
      <c r="AI16" s="122">
        <f>'Customer Count_Actuals'!L5</f>
        <v>13</v>
      </c>
      <c r="AJ16" s="122">
        <f>'Customer Count_Actuals'!M5</f>
        <v>15</v>
      </c>
      <c r="AK16" s="122">
        <f>'Customer Count_Actuals'!N5</f>
        <v>16</v>
      </c>
      <c r="AL16" s="122">
        <f>'Customer Count_Actuals'!O5</f>
        <v>19</v>
      </c>
      <c r="AM16" s="122">
        <f>'Customer Count_Actuals'!P5</f>
        <v>23</v>
      </c>
      <c r="AN16" s="122">
        <f>'Customer Count_Actuals'!Q5</f>
        <v>23</v>
      </c>
      <c r="AO16" s="122">
        <f>'Customer Count_Actuals'!R5</f>
        <v>24</v>
      </c>
      <c r="AP16" s="122">
        <f t="shared" ref="AP16:AP22" si="9">AO16</f>
        <v>24</v>
      </c>
      <c r="AQ16" s="122">
        <f>'Customer Count_Actuals'!S5</f>
        <v>27</v>
      </c>
      <c r="AR16" s="122">
        <f>'Customer Count_Actuals'!T5</f>
        <v>38</v>
      </c>
      <c r="AS16" s="122">
        <f>'Customer Count_Actuals'!U5</f>
        <v>39</v>
      </c>
      <c r="AT16" s="122">
        <f>'Customer Count_Actuals'!V5</f>
        <v>42</v>
      </c>
      <c r="AU16" s="122">
        <f>'Customer Count_Actuals'!W5</f>
        <v>41</v>
      </c>
      <c r="AV16" s="122">
        <f>'Customer Count_Actuals'!X5</f>
        <v>47</v>
      </c>
      <c r="AW16" s="122">
        <f>'Customer Count_Actuals'!Y5</f>
        <v>50</v>
      </c>
      <c r="AX16" s="122">
        <f>'Customer Count_Actuals'!Z5</f>
        <v>55</v>
      </c>
      <c r="AY16" s="122">
        <f>'Customer Count_Actuals'!AA5</f>
        <v>55</v>
      </c>
      <c r="AZ16" s="122">
        <f>'Customer Count_Actuals'!AB5</f>
        <v>61</v>
      </c>
      <c r="BA16" s="122">
        <f>'Customer Count_Actuals'!AC5</f>
        <v>75</v>
      </c>
      <c r="BB16" s="122">
        <f>'Customer Count_Actuals'!AD5</f>
        <v>83</v>
      </c>
      <c r="BC16" s="122">
        <f t="shared" ref="BC16:BC22" si="10">BB16</f>
        <v>83</v>
      </c>
      <c r="BD16" s="122">
        <f>'Customer Count_Actuals'!AE5</f>
        <v>89</v>
      </c>
      <c r="BE16" s="122">
        <f>'Customer Count_Actuals'!AF5</f>
        <v>100</v>
      </c>
      <c r="BF16" s="122">
        <f>'Customer Count_Actuals'!AG5</f>
        <v>105</v>
      </c>
      <c r="BG16" s="122">
        <f>'Customer Count_Actuals'!AH5</f>
        <v>111</v>
      </c>
      <c r="BH16" s="122">
        <f>'Customer Count_Actuals'!AI5</f>
        <v>111</v>
      </c>
      <c r="BI16" s="122">
        <f>'Customer Count_Actuals'!AJ5</f>
        <v>112</v>
      </c>
      <c r="BJ16" s="122">
        <f>'Customer Count_Actuals'!AK5</f>
        <v>108</v>
      </c>
      <c r="BK16" s="122">
        <f>'Customer Count_Actuals'!AL5</f>
        <v>115</v>
      </c>
      <c r="BL16" s="122">
        <f>'Customer Count_Actuals'!AM5</f>
        <v>124</v>
      </c>
      <c r="BM16" s="122">
        <f>'Customer Count_Actuals'!AN5</f>
        <v>132</v>
      </c>
      <c r="BN16" s="122">
        <f>'Customer Count_Actuals'!AO5</f>
        <v>125</v>
      </c>
      <c r="BO16" s="122">
        <f>'Customer Count_Actuals'!AP5</f>
        <v>142</v>
      </c>
      <c r="BP16" s="122">
        <f t="shared" ref="BP16:BP22" si="11">BO16</f>
        <v>142</v>
      </c>
    </row>
    <row r="17" spans="3:68" x14ac:dyDescent="0.25">
      <c r="C17" s="122" t="s">
        <v>5</v>
      </c>
      <c r="D17" s="122">
        <v>0</v>
      </c>
      <c r="E17" s="122">
        <v>0</v>
      </c>
      <c r="F17" s="122">
        <v>0</v>
      </c>
      <c r="G17" s="122">
        <v>0</v>
      </c>
      <c r="H17" s="122">
        <v>0</v>
      </c>
      <c r="I17" s="122">
        <v>0</v>
      </c>
      <c r="J17" s="122">
        <v>0</v>
      </c>
      <c r="K17" s="122">
        <v>0</v>
      </c>
      <c r="L17" s="122">
        <v>0</v>
      </c>
      <c r="M17" s="122">
        <v>0</v>
      </c>
      <c r="N17" s="122">
        <v>0</v>
      </c>
      <c r="O17" s="122">
        <v>0</v>
      </c>
      <c r="P17" s="122">
        <f t="shared" si="7"/>
        <v>0</v>
      </c>
      <c r="Q17" s="122">
        <v>0</v>
      </c>
      <c r="R17" s="122">
        <v>0</v>
      </c>
      <c r="S17" s="122">
        <v>0</v>
      </c>
      <c r="T17" s="122">
        <v>0</v>
      </c>
      <c r="U17" s="122">
        <v>0</v>
      </c>
      <c r="V17" s="122">
        <v>0</v>
      </c>
      <c r="W17" s="122">
        <v>0</v>
      </c>
      <c r="X17" s="122">
        <f>'Customer Count_Actuals'!B6</f>
        <v>0</v>
      </c>
      <c r="Y17" s="122">
        <f>'Customer Count_Actuals'!C6</f>
        <v>0</v>
      </c>
      <c r="Z17" s="122">
        <f>'Customer Count_Actuals'!D6</f>
        <v>0</v>
      </c>
      <c r="AA17" s="122">
        <f>'Customer Count_Actuals'!E6</f>
        <v>0</v>
      </c>
      <c r="AB17" s="122">
        <f>'Customer Count_Actuals'!F6</f>
        <v>0</v>
      </c>
      <c r="AC17" s="122">
        <f t="shared" si="8"/>
        <v>0</v>
      </c>
      <c r="AD17" s="122">
        <f>'Customer Count_Actuals'!G6</f>
        <v>0</v>
      </c>
      <c r="AE17" s="122">
        <f>'Customer Count_Actuals'!H6</f>
        <v>0</v>
      </c>
      <c r="AF17" s="122">
        <f>'Customer Count_Actuals'!I6</f>
        <v>0</v>
      </c>
      <c r="AG17" s="122">
        <f>'Customer Count_Actuals'!J6</f>
        <v>0</v>
      </c>
      <c r="AH17" s="122">
        <f>'Customer Count_Actuals'!K6</f>
        <v>0</v>
      </c>
      <c r="AI17" s="122">
        <f>'Customer Count_Actuals'!L6</f>
        <v>0</v>
      </c>
      <c r="AJ17" s="122">
        <f>'Customer Count_Actuals'!M6</f>
        <v>0</v>
      </c>
      <c r="AK17" s="122">
        <f>'Customer Count_Actuals'!N6</f>
        <v>0</v>
      </c>
      <c r="AL17" s="122">
        <f>'Customer Count_Actuals'!O6</f>
        <v>0</v>
      </c>
      <c r="AM17" s="122">
        <f>'Customer Count_Actuals'!P6</f>
        <v>0</v>
      </c>
      <c r="AN17" s="122">
        <f>'Customer Count_Actuals'!Q6</f>
        <v>0</v>
      </c>
      <c r="AO17" s="122">
        <f>'Customer Count_Actuals'!R6</f>
        <v>0</v>
      </c>
      <c r="AP17" s="122">
        <f t="shared" si="9"/>
        <v>0</v>
      </c>
      <c r="AQ17" s="122">
        <f>'Customer Count_Actuals'!S6</f>
        <v>0</v>
      </c>
      <c r="AR17" s="122">
        <f>'Customer Count_Actuals'!T6</f>
        <v>0</v>
      </c>
      <c r="AS17" s="122">
        <f>'Customer Count_Actuals'!U6</f>
        <v>1</v>
      </c>
      <c r="AT17" s="122">
        <f>'Customer Count_Actuals'!V6</f>
        <v>1</v>
      </c>
      <c r="AU17" s="122">
        <f>'Customer Count_Actuals'!W6</f>
        <v>2</v>
      </c>
      <c r="AV17" s="122">
        <f>'Customer Count_Actuals'!X6</f>
        <v>3</v>
      </c>
      <c r="AW17" s="122">
        <f>'Customer Count_Actuals'!Y6</f>
        <v>1</v>
      </c>
      <c r="AX17" s="122">
        <f>'Customer Count_Actuals'!Z6</f>
        <v>3</v>
      </c>
      <c r="AY17" s="122">
        <f>'Customer Count_Actuals'!AA6</f>
        <v>4</v>
      </c>
      <c r="AZ17" s="122">
        <f>'Customer Count_Actuals'!AB6</f>
        <v>4</v>
      </c>
      <c r="BA17" s="122">
        <f>'Customer Count_Actuals'!AC6</f>
        <v>4</v>
      </c>
      <c r="BB17" s="122">
        <f>'Customer Count_Actuals'!AD6</f>
        <v>4</v>
      </c>
      <c r="BC17" s="122">
        <f t="shared" si="10"/>
        <v>4</v>
      </c>
      <c r="BD17" s="122">
        <f>'Customer Count_Actuals'!AE6</f>
        <v>4</v>
      </c>
      <c r="BE17" s="122">
        <f>'Customer Count_Actuals'!AF6</f>
        <v>4</v>
      </c>
      <c r="BF17" s="122">
        <f>'Customer Count_Actuals'!AG6</f>
        <v>2</v>
      </c>
      <c r="BG17" s="122">
        <f>'Customer Count_Actuals'!AH6</f>
        <v>2</v>
      </c>
      <c r="BH17" s="122">
        <f>'Customer Count_Actuals'!AI6</f>
        <v>2</v>
      </c>
      <c r="BI17" s="122">
        <f>'Customer Count_Actuals'!AJ6</f>
        <v>2</v>
      </c>
      <c r="BJ17" s="122">
        <f>'Customer Count_Actuals'!AK6</f>
        <v>2</v>
      </c>
      <c r="BK17" s="122">
        <f>'Customer Count_Actuals'!AL6</f>
        <v>2</v>
      </c>
      <c r="BL17" s="122">
        <f>'Customer Count_Actuals'!AM6</f>
        <v>2</v>
      </c>
      <c r="BM17" s="122">
        <f>'Customer Count_Actuals'!AN6</f>
        <v>2</v>
      </c>
      <c r="BN17" s="122">
        <f>'Customer Count_Actuals'!AO6</f>
        <v>2</v>
      </c>
      <c r="BO17" s="122">
        <f>'Customer Count_Actuals'!AP6</f>
        <v>3</v>
      </c>
      <c r="BP17" s="122">
        <f t="shared" si="11"/>
        <v>3</v>
      </c>
    </row>
    <row r="18" spans="3:68" x14ac:dyDescent="0.25">
      <c r="C18" s="122" t="s">
        <v>39</v>
      </c>
      <c r="D18" s="122">
        <v>0</v>
      </c>
      <c r="E18" s="122">
        <v>0</v>
      </c>
      <c r="F18" s="122">
        <v>0</v>
      </c>
      <c r="G18" s="122">
        <v>0</v>
      </c>
      <c r="H18" s="122">
        <v>0</v>
      </c>
      <c r="I18" s="122">
        <v>0</v>
      </c>
      <c r="J18" s="122">
        <v>0</v>
      </c>
      <c r="K18" s="122">
        <v>0</v>
      </c>
      <c r="L18" s="122">
        <v>0</v>
      </c>
      <c r="M18" s="122">
        <v>0</v>
      </c>
      <c r="N18" s="122">
        <v>0</v>
      </c>
      <c r="O18" s="122">
        <v>0</v>
      </c>
      <c r="P18" s="122">
        <f t="shared" si="7"/>
        <v>0</v>
      </c>
      <c r="Q18" s="122">
        <v>0</v>
      </c>
      <c r="R18" s="122">
        <v>0</v>
      </c>
      <c r="S18" s="122">
        <v>0</v>
      </c>
      <c r="T18" s="122">
        <v>0</v>
      </c>
      <c r="U18" s="122">
        <v>0</v>
      </c>
      <c r="V18" s="122">
        <v>0</v>
      </c>
      <c r="W18" s="122">
        <v>0</v>
      </c>
      <c r="X18" s="122">
        <f>'Customer Count_Actuals'!B7</f>
        <v>0</v>
      </c>
      <c r="Y18" s="122">
        <f>'Customer Count_Actuals'!C7</f>
        <v>0</v>
      </c>
      <c r="Z18" s="122">
        <f>'Customer Count_Actuals'!D7</f>
        <v>0</v>
      </c>
      <c r="AA18" s="122">
        <f>'Customer Count_Actuals'!E7</f>
        <v>0</v>
      </c>
      <c r="AB18" s="122">
        <f>'Customer Count_Actuals'!F7</f>
        <v>0</v>
      </c>
      <c r="AC18" s="122">
        <f t="shared" si="8"/>
        <v>0</v>
      </c>
      <c r="AD18" s="122">
        <f>'Customer Count_Actuals'!G7</f>
        <v>0</v>
      </c>
      <c r="AE18" s="122">
        <f>AE35-AE36</f>
        <v>0</v>
      </c>
      <c r="AF18" s="122">
        <f t="shared" ref="AF18:BO18" si="12">AF35-AF36</f>
        <v>2</v>
      </c>
      <c r="AG18" s="122">
        <f t="shared" si="12"/>
        <v>2</v>
      </c>
      <c r="AH18" s="122">
        <f t="shared" si="12"/>
        <v>4</v>
      </c>
      <c r="AI18" s="122">
        <f t="shared" si="12"/>
        <v>3</v>
      </c>
      <c r="AJ18" s="122">
        <f t="shared" si="12"/>
        <v>3</v>
      </c>
      <c r="AK18" s="122">
        <f t="shared" si="12"/>
        <v>3</v>
      </c>
      <c r="AL18" s="122">
        <f t="shared" si="12"/>
        <v>3</v>
      </c>
      <c r="AM18" s="122">
        <f t="shared" si="12"/>
        <v>2</v>
      </c>
      <c r="AN18" s="122">
        <f t="shared" si="12"/>
        <v>2</v>
      </c>
      <c r="AO18" s="122">
        <f t="shared" si="12"/>
        <v>3</v>
      </c>
      <c r="AP18" s="122">
        <f t="shared" si="9"/>
        <v>3</v>
      </c>
      <c r="AQ18" s="122">
        <f t="shared" si="12"/>
        <v>5</v>
      </c>
      <c r="AR18" s="122">
        <f t="shared" si="12"/>
        <v>3</v>
      </c>
      <c r="AS18" s="122">
        <f t="shared" si="12"/>
        <v>5</v>
      </c>
      <c r="AT18" s="122">
        <f t="shared" si="12"/>
        <v>2</v>
      </c>
      <c r="AU18" s="122">
        <f t="shared" si="12"/>
        <v>2</v>
      </c>
      <c r="AV18" s="122">
        <f t="shared" si="12"/>
        <v>1</v>
      </c>
      <c r="AW18" s="122">
        <f t="shared" si="12"/>
        <v>-1</v>
      </c>
      <c r="AX18" s="122">
        <f t="shared" si="12"/>
        <v>1</v>
      </c>
      <c r="AY18" s="122">
        <f t="shared" si="12"/>
        <v>-2</v>
      </c>
      <c r="AZ18" s="122">
        <f t="shared" si="12"/>
        <v>5</v>
      </c>
      <c r="BA18" s="122">
        <f t="shared" si="12"/>
        <v>0</v>
      </c>
      <c r="BB18" s="122">
        <f t="shared" si="12"/>
        <v>1</v>
      </c>
      <c r="BC18" s="122">
        <f t="shared" si="10"/>
        <v>1</v>
      </c>
      <c r="BD18" s="122">
        <f t="shared" si="12"/>
        <v>4</v>
      </c>
      <c r="BE18" s="122">
        <f t="shared" si="12"/>
        <v>1</v>
      </c>
      <c r="BF18" s="122">
        <f t="shared" si="12"/>
        <v>3</v>
      </c>
      <c r="BG18" s="122">
        <f t="shared" si="12"/>
        <v>3</v>
      </c>
      <c r="BH18" s="122">
        <f t="shared" si="12"/>
        <v>1</v>
      </c>
      <c r="BI18" s="122">
        <f t="shared" si="12"/>
        <v>-4</v>
      </c>
      <c r="BJ18" s="122">
        <f t="shared" si="12"/>
        <v>7</v>
      </c>
      <c r="BK18" s="122">
        <f t="shared" si="12"/>
        <v>12</v>
      </c>
      <c r="BL18" s="122">
        <f t="shared" si="12"/>
        <v>11</v>
      </c>
      <c r="BM18" s="122">
        <f t="shared" si="12"/>
        <v>11</v>
      </c>
      <c r="BN18" s="122">
        <f t="shared" si="12"/>
        <v>17</v>
      </c>
      <c r="BO18" s="122">
        <f t="shared" si="12"/>
        <v>17</v>
      </c>
      <c r="BP18" s="122">
        <f t="shared" si="11"/>
        <v>17</v>
      </c>
    </row>
    <row r="19" spans="3:68" x14ac:dyDescent="0.25">
      <c r="C19" s="122" t="s">
        <v>40</v>
      </c>
      <c r="D19" s="122">
        <v>0</v>
      </c>
      <c r="E19" s="122">
        <v>0</v>
      </c>
      <c r="F19" s="122">
        <v>0</v>
      </c>
      <c r="G19" s="122">
        <v>0</v>
      </c>
      <c r="H19" s="122">
        <v>0</v>
      </c>
      <c r="I19" s="122">
        <v>0</v>
      </c>
      <c r="J19" s="122">
        <v>0</v>
      </c>
      <c r="K19" s="122">
        <v>0</v>
      </c>
      <c r="L19" s="122">
        <v>0</v>
      </c>
      <c r="M19" s="122">
        <v>0</v>
      </c>
      <c r="N19" s="122">
        <v>0</v>
      </c>
      <c r="O19" s="122">
        <v>0</v>
      </c>
      <c r="P19" s="122">
        <f t="shared" si="7"/>
        <v>0</v>
      </c>
      <c r="Q19" s="122">
        <v>0</v>
      </c>
      <c r="R19" s="122">
        <v>0</v>
      </c>
      <c r="S19" s="122">
        <v>0</v>
      </c>
      <c r="T19" s="122">
        <v>0</v>
      </c>
      <c r="U19" s="122">
        <v>0</v>
      </c>
      <c r="V19" s="122">
        <v>0</v>
      </c>
      <c r="W19" s="122">
        <v>0</v>
      </c>
      <c r="X19" s="122"/>
      <c r="Y19" s="122"/>
      <c r="Z19" s="122"/>
      <c r="AA19" s="122"/>
      <c r="AB19" s="122"/>
      <c r="AC19" s="122">
        <f t="shared" si="8"/>
        <v>0</v>
      </c>
      <c r="AD19" s="122"/>
      <c r="AE19" s="122">
        <f>AE36</f>
        <v>1</v>
      </c>
      <c r="AF19" s="122">
        <f t="shared" ref="AF19:BO19" si="13">AF36</f>
        <v>1</v>
      </c>
      <c r="AG19" s="122">
        <f t="shared" si="13"/>
        <v>1</v>
      </c>
      <c r="AH19" s="122">
        <f t="shared" si="13"/>
        <v>1</v>
      </c>
      <c r="AI19" s="122">
        <f t="shared" si="13"/>
        <v>2</v>
      </c>
      <c r="AJ19" s="122">
        <f t="shared" si="13"/>
        <v>2</v>
      </c>
      <c r="AK19" s="122">
        <f t="shared" si="13"/>
        <v>2</v>
      </c>
      <c r="AL19" s="122">
        <f t="shared" si="13"/>
        <v>2</v>
      </c>
      <c r="AM19" s="122">
        <f t="shared" si="13"/>
        <v>3</v>
      </c>
      <c r="AN19" s="122">
        <f t="shared" si="13"/>
        <v>3</v>
      </c>
      <c r="AO19" s="122">
        <f t="shared" si="13"/>
        <v>2</v>
      </c>
      <c r="AP19" s="122">
        <f t="shared" si="9"/>
        <v>2</v>
      </c>
      <c r="AQ19" s="122">
        <f t="shared" si="13"/>
        <v>3</v>
      </c>
      <c r="AR19" s="122">
        <f t="shared" si="13"/>
        <v>5</v>
      </c>
      <c r="AS19" s="122">
        <f t="shared" si="13"/>
        <v>4</v>
      </c>
      <c r="AT19" s="122">
        <f t="shared" si="13"/>
        <v>6</v>
      </c>
      <c r="AU19" s="122">
        <f t="shared" si="13"/>
        <v>8</v>
      </c>
      <c r="AV19" s="122">
        <f t="shared" si="13"/>
        <v>8</v>
      </c>
      <c r="AW19" s="122">
        <f t="shared" si="13"/>
        <v>11</v>
      </c>
      <c r="AX19" s="122">
        <f t="shared" si="13"/>
        <v>10</v>
      </c>
      <c r="AY19" s="122">
        <f t="shared" si="13"/>
        <v>11</v>
      </c>
      <c r="AZ19" s="122">
        <f t="shared" si="13"/>
        <v>9</v>
      </c>
      <c r="BA19" s="122">
        <f t="shared" si="13"/>
        <v>13</v>
      </c>
      <c r="BB19" s="122">
        <f t="shared" si="13"/>
        <v>12</v>
      </c>
      <c r="BC19" s="122">
        <f t="shared" si="10"/>
        <v>12</v>
      </c>
      <c r="BD19" s="122">
        <f t="shared" si="13"/>
        <v>11</v>
      </c>
      <c r="BE19" s="122">
        <f t="shared" si="13"/>
        <v>14</v>
      </c>
      <c r="BF19" s="122">
        <f t="shared" si="13"/>
        <v>14</v>
      </c>
      <c r="BG19" s="122">
        <f t="shared" si="13"/>
        <v>14</v>
      </c>
      <c r="BH19" s="122">
        <f t="shared" si="13"/>
        <v>16</v>
      </c>
      <c r="BI19" s="122">
        <f t="shared" si="13"/>
        <v>16</v>
      </c>
      <c r="BJ19" s="122">
        <f t="shared" si="13"/>
        <v>15</v>
      </c>
      <c r="BK19" s="122">
        <f t="shared" si="13"/>
        <v>15</v>
      </c>
      <c r="BL19" s="122">
        <f t="shared" si="13"/>
        <v>15</v>
      </c>
      <c r="BM19" s="122">
        <f t="shared" si="13"/>
        <v>15</v>
      </c>
      <c r="BN19" s="122">
        <f t="shared" si="13"/>
        <v>15</v>
      </c>
      <c r="BO19" s="122">
        <f t="shared" si="13"/>
        <v>15</v>
      </c>
      <c r="BP19" s="122">
        <f t="shared" si="11"/>
        <v>15</v>
      </c>
    </row>
    <row r="20" spans="3:68" x14ac:dyDescent="0.25">
      <c r="C20" s="122" t="s">
        <v>7</v>
      </c>
      <c r="D20" s="122">
        <v>0</v>
      </c>
      <c r="E20" s="122">
        <v>0</v>
      </c>
      <c r="F20" s="122">
        <v>0</v>
      </c>
      <c r="G20" s="122">
        <v>0</v>
      </c>
      <c r="H20" s="122">
        <v>0</v>
      </c>
      <c r="I20" s="122">
        <v>0</v>
      </c>
      <c r="J20" s="122">
        <v>0</v>
      </c>
      <c r="K20" s="122">
        <v>0</v>
      </c>
      <c r="L20" s="122">
        <v>0</v>
      </c>
      <c r="M20" s="122">
        <v>0</v>
      </c>
      <c r="N20" s="122">
        <v>0</v>
      </c>
      <c r="O20" s="122">
        <v>0</v>
      </c>
      <c r="P20" s="122">
        <f t="shared" si="7"/>
        <v>0</v>
      </c>
      <c r="Q20" s="122">
        <v>0</v>
      </c>
      <c r="R20" s="122">
        <v>0</v>
      </c>
      <c r="S20" s="122">
        <v>0</v>
      </c>
      <c r="T20" s="122">
        <v>0</v>
      </c>
      <c r="U20" s="122">
        <v>0</v>
      </c>
      <c r="V20" s="122">
        <v>0</v>
      </c>
      <c r="W20" s="122">
        <v>0</v>
      </c>
      <c r="X20" s="122">
        <f>'Customer Count_Actuals'!B8</f>
        <v>1</v>
      </c>
      <c r="Y20" s="122">
        <f>'Customer Count_Actuals'!C8</f>
        <v>1</v>
      </c>
      <c r="Z20" s="122">
        <f>'Customer Count_Actuals'!D8</f>
        <v>1</v>
      </c>
      <c r="AA20" s="122">
        <f>'Customer Count_Actuals'!E8</f>
        <v>1</v>
      </c>
      <c r="AB20" s="122">
        <f>'Customer Count_Actuals'!F8</f>
        <v>1</v>
      </c>
      <c r="AC20" s="122">
        <f t="shared" si="8"/>
        <v>1</v>
      </c>
      <c r="AD20" s="122">
        <f>'Customer Count_Actuals'!G8</f>
        <v>1</v>
      </c>
      <c r="AE20" s="122">
        <f>'Customer Count_Actuals'!H8</f>
        <v>1</v>
      </c>
      <c r="AF20" s="122">
        <f>'Customer Count_Actuals'!I8</f>
        <v>1</v>
      </c>
      <c r="AG20" s="122">
        <f>'Customer Count_Actuals'!J8</f>
        <v>1</v>
      </c>
      <c r="AH20" s="122">
        <f>'Customer Count_Actuals'!K8</f>
        <v>1</v>
      </c>
      <c r="AI20" s="122">
        <f>'Customer Count_Actuals'!L8</f>
        <v>1</v>
      </c>
      <c r="AJ20" s="122">
        <f>'Customer Count_Actuals'!M8</f>
        <v>1</v>
      </c>
      <c r="AK20" s="122">
        <f>'Customer Count_Actuals'!N8</f>
        <v>1</v>
      </c>
      <c r="AL20" s="122">
        <f>'Customer Count_Actuals'!O8</f>
        <v>1</v>
      </c>
      <c r="AM20" s="122">
        <f>'Customer Count_Actuals'!P8</f>
        <v>1</v>
      </c>
      <c r="AN20" s="122">
        <f>'Customer Count_Actuals'!Q8</f>
        <v>1</v>
      </c>
      <c r="AO20" s="122">
        <f>'Customer Count_Actuals'!R8</f>
        <v>1</v>
      </c>
      <c r="AP20" s="122">
        <f t="shared" si="9"/>
        <v>1</v>
      </c>
      <c r="AQ20" s="122">
        <f>'Customer Count_Actuals'!S8</f>
        <v>2</v>
      </c>
      <c r="AR20" s="122">
        <f>'Customer Count_Actuals'!T8</f>
        <v>3</v>
      </c>
      <c r="AS20" s="122">
        <f>'Customer Count_Actuals'!U8</f>
        <v>3</v>
      </c>
      <c r="AT20" s="122">
        <f>'Customer Count_Actuals'!V8</f>
        <v>3</v>
      </c>
      <c r="AU20" s="122">
        <f>'Customer Count_Actuals'!W8</f>
        <v>3</v>
      </c>
      <c r="AV20" s="122">
        <f>'Customer Count_Actuals'!X8</f>
        <v>4</v>
      </c>
      <c r="AW20" s="122">
        <f>'Customer Count_Actuals'!Y8</f>
        <v>5</v>
      </c>
      <c r="AX20" s="122">
        <f>'Customer Count_Actuals'!Z8</f>
        <v>6</v>
      </c>
      <c r="AY20" s="122">
        <f>'Customer Count_Actuals'!AA8</f>
        <v>4</v>
      </c>
      <c r="AZ20" s="122">
        <f>'Customer Count_Actuals'!AB8</f>
        <v>4</v>
      </c>
      <c r="BA20" s="122">
        <f>'Customer Count_Actuals'!AC8</f>
        <v>4</v>
      </c>
      <c r="BB20" s="122">
        <f>'Customer Count_Actuals'!AD8</f>
        <v>2</v>
      </c>
      <c r="BC20" s="122">
        <f t="shared" si="10"/>
        <v>2</v>
      </c>
      <c r="BD20" s="122">
        <f>'Customer Count_Actuals'!AE8</f>
        <v>5</v>
      </c>
      <c r="BE20" s="122">
        <f>'Customer Count_Actuals'!AF8</f>
        <v>5</v>
      </c>
      <c r="BF20" s="122">
        <f>'Customer Count_Actuals'!AG8</f>
        <v>5</v>
      </c>
      <c r="BG20" s="122">
        <f>'Customer Count_Actuals'!AH8</f>
        <v>5</v>
      </c>
      <c r="BH20" s="122">
        <f>'Customer Count_Actuals'!AI8</f>
        <v>5</v>
      </c>
      <c r="BI20" s="122">
        <f>'Customer Count_Actuals'!AJ8</f>
        <v>5</v>
      </c>
      <c r="BJ20" s="122">
        <f>'Customer Count_Actuals'!AK8</f>
        <v>5</v>
      </c>
      <c r="BK20" s="122">
        <f>'Customer Count_Actuals'!AL8</f>
        <v>6</v>
      </c>
      <c r="BL20" s="122">
        <f>'Customer Count_Actuals'!AM8</f>
        <v>5</v>
      </c>
      <c r="BM20" s="122">
        <f>'Customer Count_Actuals'!AN8</f>
        <v>6</v>
      </c>
      <c r="BN20" s="122">
        <f>'Customer Count_Actuals'!AO8</f>
        <v>6</v>
      </c>
      <c r="BO20" s="122">
        <f>'Customer Count_Actuals'!AP8</f>
        <v>6</v>
      </c>
      <c r="BP20" s="122">
        <f t="shared" si="11"/>
        <v>6</v>
      </c>
    </row>
    <row r="21" spans="3:68" x14ac:dyDescent="0.25">
      <c r="C21" s="122" t="s">
        <v>8</v>
      </c>
      <c r="D21" s="122">
        <v>0</v>
      </c>
      <c r="E21" s="122">
        <v>0</v>
      </c>
      <c r="F21" s="122">
        <v>0</v>
      </c>
      <c r="G21" s="122">
        <v>0</v>
      </c>
      <c r="H21" s="122">
        <v>0</v>
      </c>
      <c r="I21" s="122">
        <v>0</v>
      </c>
      <c r="J21" s="122">
        <v>0</v>
      </c>
      <c r="K21" s="122">
        <v>0</v>
      </c>
      <c r="L21" s="122">
        <v>0</v>
      </c>
      <c r="M21" s="122">
        <v>0</v>
      </c>
      <c r="N21" s="122">
        <v>0</v>
      </c>
      <c r="O21" s="122">
        <v>0</v>
      </c>
      <c r="P21" s="122">
        <f t="shared" si="7"/>
        <v>0</v>
      </c>
      <c r="Q21" s="122">
        <v>0</v>
      </c>
      <c r="R21" s="122">
        <v>0</v>
      </c>
      <c r="S21" s="122">
        <v>0</v>
      </c>
      <c r="T21" s="122">
        <v>0</v>
      </c>
      <c r="U21" s="122">
        <v>0</v>
      </c>
      <c r="V21" s="122">
        <v>0</v>
      </c>
      <c r="W21" s="122">
        <v>0</v>
      </c>
      <c r="X21" s="122">
        <f>'Customer Count_Actuals'!B9</f>
        <v>2</v>
      </c>
      <c r="Y21" s="122">
        <f>'Customer Count_Actuals'!C9</f>
        <v>2</v>
      </c>
      <c r="Z21" s="122">
        <f>'Customer Count_Actuals'!D9</f>
        <v>2</v>
      </c>
      <c r="AA21" s="122">
        <f>'Customer Count_Actuals'!E9</f>
        <v>2</v>
      </c>
      <c r="AB21" s="122">
        <f>'Customer Count_Actuals'!F9</f>
        <v>2</v>
      </c>
      <c r="AC21" s="122">
        <f t="shared" si="8"/>
        <v>2</v>
      </c>
      <c r="AD21" s="122">
        <f>'Customer Count_Actuals'!G9</f>
        <v>2</v>
      </c>
      <c r="AE21" s="122">
        <f>'Customer Count_Actuals'!H9</f>
        <v>2</v>
      </c>
      <c r="AF21" s="122">
        <f>'Customer Count_Actuals'!I9</f>
        <v>2</v>
      </c>
      <c r="AG21" s="122">
        <f>'Customer Count_Actuals'!J9</f>
        <v>2</v>
      </c>
      <c r="AH21" s="122">
        <f>'Customer Count_Actuals'!K9</f>
        <v>2</v>
      </c>
      <c r="AI21" s="122">
        <f>'Customer Count_Actuals'!L9</f>
        <v>2</v>
      </c>
      <c r="AJ21" s="122">
        <f>'Customer Count_Actuals'!M9</f>
        <v>2</v>
      </c>
      <c r="AK21" s="122">
        <f>'Customer Count_Actuals'!N9</f>
        <v>2</v>
      </c>
      <c r="AL21" s="122">
        <f>'Customer Count_Actuals'!O9</f>
        <v>2</v>
      </c>
      <c r="AM21" s="122">
        <f>'Customer Count_Actuals'!P9</f>
        <v>2</v>
      </c>
      <c r="AN21" s="122">
        <f>'Customer Count_Actuals'!Q9</f>
        <v>2</v>
      </c>
      <c r="AO21" s="122">
        <f>'Customer Count_Actuals'!R9</f>
        <v>3</v>
      </c>
      <c r="AP21" s="122">
        <f t="shared" si="9"/>
        <v>3</v>
      </c>
      <c r="AQ21" s="122">
        <f>'Customer Count_Actuals'!S9</f>
        <v>3</v>
      </c>
      <c r="AR21" s="122">
        <f>'Customer Count_Actuals'!T9</f>
        <v>3</v>
      </c>
      <c r="AS21" s="122">
        <f>'Customer Count_Actuals'!U9</f>
        <v>3</v>
      </c>
      <c r="AT21" s="122">
        <f>'Customer Count_Actuals'!V9</f>
        <v>3</v>
      </c>
      <c r="AU21" s="122">
        <f>'Customer Count_Actuals'!W9</f>
        <v>3</v>
      </c>
      <c r="AV21" s="122">
        <f>'Customer Count_Actuals'!X9</f>
        <v>3</v>
      </c>
      <c r="AW21" s="122">
        <f>'Customer Count_Actuals'!Y9</f>
        <v>3</v>
      </c>
      <c r="AX21" s="122">
        <f>'Customer Count_Actuals'!Z9</f>
        <v>3</v>
      </c>
      <c r="AY21" s="122">
        <f>'Customer Count_Actuals'!AA9</f>
        <v>3</v>
      </c>
      <c r="AZ21" s="122">
        <f>'Customer Count_Actuals'!AB9</f>
        <v>3</v>
      </c>
      <c r="BA21" s="122">
        <f>'Customer Count_Actuals'!AC9</f>
        <v>3</v>
      </c>
      <c r="BB21" s="122">
        <f>'Customer Count_Actuals'!AD9</f>
        <v>3</v>
      </c>
      <c r="BC21" s="122">
        <f t="shared" si="10"/>
        <v>3</v>
      </c>
      <c r="BD21" s="122">
        <f>'Customer Count_Actuals'!AE9</f>
        <v>3</v>
      </c>
      <c r="BE21" s="122">
        <f>'Customer Count_Actuals'!AF9</f>
        <v>3</v>
      </c>
      <c r="BF21" s="122">
        <f>'Customer Count_Actuals'!AG9</f>
        <v>3</v>
      </c>
      <c r="BG21" s="122">
        <f>'Customer Count_Actuals'!AH9</f>
        <v>3</v>
      </c>
      <c r="BH21" s="122">
        <f>'Customer Count_Actuals'!AI9</f>
        <v>3</v>
      </c>
      <c r="BI21" s="122">
        <f>'Customer Count_Actuals'!AJ9</f>
        <v>3</v>
      </c>
      <c r="BJ21" s="122">
        <f>'Customer Count_Actuals'!AK9</f>
        <v>3</v>
      </c>
      <c r="BK21" s="122">
        <f>'Customer Count_Actuals'!AL9</f>
        <v>3</v>
      </c>
      <c r="BL21" s="122">
        <f>'Customer Count_Actuals'!AM9</f>
        <v>3</v>
      </c>
      <c r="BM21" s="122">
        <f>'Customer Count_Actuals'!AN9</f>
        <v>3</v>
      </c>
      <c r="BN21" s="122">
        <f>'Customer Count_Actuals'!AO9</f>
        <v>3</v>
      </c>
      <c r="BO21" s="122">
        <f>'Customer Count_Actuals'!AP9</f>
        <v>3</v>
      </c>
      <c r="BP21" s="122">
        <f t="shared" si="11"/>
        <v>3</v>
      </c>
    </row>
    <row r="22" spans="3:68" s="86" customFormat="1" x14ac:dyDescent="0.25">
      <c r="C22" s="124" t="s">
        <v>4</v>
      </c>
      <c r="D22" s="124">
        <f>SUM(D15:D21)</f>
        <v>0</v>
      </c>
      <c r="E22" s="124">
        <f t="shared" ref="E22" si="14">SUM(E15:E21)</f>
        <v>0</v>
      </c>
      <c r="F22" s="124">
        <f t="shared" ref="F22" si="15">SUM(F15:F21)</f>
        <v>0</v>
      </c>
      <c r="G22" s="124">
        <f t="shared" ref="G22" si="16">SUM(G15:G21)</f>
        <v>0</v>
      </c>
      <c r="H22" s="124">
        <f t="shared" ref="H22" si="17">SUM(H15:H21)</f>
        <v>0</v>
      </c>
      <c r="I22" s="124">
        <f t="shared" ref="I22" si="18">SUM(I15:I21)</f>
        <v>0</v>
      </c>
      <c r="J22" s="124">
        <f t="shared" ref="J22" si="19">SUM(J15:J21)</f>
        <v>0</v>
      </c>
      <c r="K22" s="124">
        <f t="shared" ref="K22" si="20">SUM(K15:K21)</f>
        <v>0</v>
      </c>
      <c r="L22" s="124">
        <f t="shared" ref="L22" si="21">SUM(L15:L21)</f>
        <v>0</v>
      </c>
      <c r="M22" s="124">
        <f t="shared" ref="M22" si="22">SUM(M15:M21)</f>
        <v>0</v>
      </c>
      <c r="N22" s="124">
        <f t="shared" ref="N22" si="23">SUM(N15:N21)</f>
        <v>0</v>
      </c>
      <c r="O22" s="124">
        <f t="shared" ref="O22" si="24">SUM(O15:O21)</f>
        <v>0</v>
      </c>
      <c r="P22" s="124">
        <f t="shared" si="7"/>
        <v>0</v>
      </c>
      <c r="Q22" s="124">
        <f t="shared" ref="Q22" si="25">SUM(Q15:Q21)</f>
        <v>0</v>
      </c>
      <c r="R22" s="124">
        <f t="shared" ref="R22" si="26">SUM(R15:R21)</f>
        <v>0</v>
      </c>
      <c r="S22" s="124">
        <f t="shared" ref="S22" si="27">SUM(S15:S21)</f>
        <v>0</v>
      </c>
      <c r="T22" s="124">
        <f t="shared" ref="T22" si="28">SUM(T15:T21)</f>
        <v>0</v>
      </c>
      <c r="U22" s="124">
        <f t="shared" ref="U22" si="29">SUM(U15:U21)</f>
        <v>0</v>
      </c>
      <c r="V22" s="124">
        <f t="shared" ref="V22" si="30">SUM(V15:V21)</f>
        <v>0</v>
      </c>
      <c r="W22" s="124">
        <f t="shared" ref="W22" si="31">SUM(W15:W21)</f>
        <v>0</v>
      </c>
      <c r="X22" s="124">
        <f t="shared" ref="X22" si="32">SUM(X15:X21)</f>
        <v>3</v>
      </c>
      <c r="Y22" s="124">
        <f t="shared" ref="Y22" si="33">SUM(Y15:Y21)</f>
        <v>3</v>
      </c>
      <c r="Z22" s="124">
        <f t="shared" ref="Z22" si="34">SUM(Z15:Z21)</f>
        <v>3</v>
      </c>
      <c r="AA22" s="124">
        <f t="shared" ref="AA22" si="35">SUM(AA15:AA21)</f>
        <v>51</v>
      </c>
      <c r="AB22" s="124">
        <f t="shared" ref="AB22" si="36">SUM(AB15:AB21)</f>
        <v>155</v>
      </c>
      <c r="AC22" s="124">
        <f t="shared" si="8"/>
        <v>155</v>
      </c>
      <c r="AD22" s="124">
        <f t="shared" ref="AD22" si="37">SUM(AD15:AD21)</f>
        <v>306</v>
      </c>
      <c r="AE22" s="124">
        <f t="shared" ref="AE22" si="38">SUM(AE15:AE21)</f>
        <v>479</v>
      </c>
      <c r="AF22" s="124">
        <f t="shared" ref="AF22" si="39">SUM(AF15:AF21)</f>
        <v>611</v>
      </c>
      <c r="AG22" s="124">
        <f t="shared" ref="AG22" si="40">SUM(AG15:AG21)</f>
        <v>787</v>
      </c>
      <c r="AH22" s="124">
        <f t="shared" ref="AH22" si="41">SUM(AH15:AH21)</f>
        <v>951</v>
      </c>
      <c r="AI22" s="124">
        <f t="shared" ref="AI22" si="42">SUM(AI15:AI21)</f>
        <v>1059</v>
      </c>
      <c r="AJ22" s="124">
        <f t="shared" ref="AJ22" si="43">SUM(AJ15:AJ21)</f>
        <v>1150</v>
      </c>
      <c r="AK22" s="124">
        <f t="shared" ref="AK22" si="44">SUM(AK15:AK21)</f>
        <v>1257</v>
      </c>
      <c r="AL22" s="124">
        <f t="shared" ref="AL22" si="45">SUM(AL15:AL21)</f>
        <v>1405</v>
      </c>
      <c r="AM22" s="124">
        <f t="shared" ref="AM22" si="46">SUM(AM15:AM21)</f>
        <v>1513</v>
      </c>
      <c r="AN22" s="124">
        <f t="shared" ref="AN22" si="47">SUM(AN15:AN21)</f>
        <v>1632</v>
      </c>
      <c r="AO22" s="124">
        <f t="shared" ref="AO22" si="48">SUM(AO15:AO21)</f>
        <v>1857</v>
      </c>
      <c r="AP22" s="124">
        <f t="shared" si="9"/>
        <v>1857</v>
      </c>
      <c r="AQ22" s="124">
        <f t="shared" ref="AQ22" si="49">SUM(AQ15:AQ21)</f>
        <v>1988</v>
      </c>
      <c r="AR22" s="124">
        <f t="shared" ref="AR22" si="50">SUM(AR15:AR21)</f>
        <v>2128</v>
      </c>
      <c r="AS22" s="124">
        <f t="shared" ref="AS22" si="51">SUM(AS15:AS21)</f>
        <v>2196</v>
      </c>
      <c r="AT22" s="124">
        <f t="shared" ref="AT22" si="52">SUM(AT15:AT21)</f>
        <v>2276</v>
      </c>
      <c r="AU22" s="124">
        <f t="shared" ref="AU22" si="53">SUM(AU15:AU21)</f>
        <v>2321</v>
      </c>
      <c r="AV22" s="124">
        <f t="shared" ref="AV22" si="54">SUM(AV15:AV21)</f>
        <v>2392</v>
      </c>
      <c r="AW22" s="124">
        <f t="shared" ref="AW22" si="55">SUM(AW15:AW21)</f>
        <v>2491</v>
      </c>
      <c r="AX22" s="124">
        <f t="shared" ref="AX22" si="56">SUM(AX15:AX21)</f>
        <v>2619</v>
      </c>
      <c r="AY22" s="124">
        <f t="shared" ref="AY22" si="57">SUM(AY15:AY21)</f>
        <v>2746</v>
      </c>
      <c r="AZ22" s="124">
        <f t="shared" ref="AZ22" si="58">SUM(AZ15:AZ21)</f>
        <v>3006</v>
      </c>
      <c r="BA22" s="124">
        <f t="shared" ref="BA22" si="59">SUM(BA15:BA21)</f>
        <v>3273</v>
      </c>
      <c r="BB22" s="124">
        <f t="shared" ref="BB22" si="60">SUM(BB15:BB21)</f>
        <v>3463</v>
      </c>
      <c r="BC22" s="124">
        <f t="shared" si="10"/>
        <v>3463</v>
      </c>
      <c r="BD22" s="124">
        <f t="shared" ref="BD22" si="61">SUM(BD15:BD21)</f>
        <v>3590</v>
      </c>
      <c r="BE22" s="124">
        <f t="shared" ref="BE22" si="62">SUM(BE15:BE21)</f>
        <v>3711</v>
      </c>
      <c r="BF22" s="124">
        <f t="shared" ref="BF22" si="63">SUM(BF15:BF21)</f>
        <v>3799</v>
      </c>
      <c r="BG22" s="124">
        <f t="shared" ref="BG22" si="64">SUM(BG15:BG21)</f>
        <v>3840</v>
      </c>
      <c r="BH22" s="124">
        <f t="shared" ref="BH22" si="65">SUM(BH15:BH21)</f>
        <v>3936</v>
      </c>
      <c r="BI22" s="124">
        <f t="shared" ref="BI22" si="66">SUM(BI15:BI21)</f>
        <v>4065</v>
      </c>
      <c r="BJ22" s="124">
        <f t="shared" ref="BJ22" si="67">SUM(BJ15:BJ21)</f>
        <v>4156</v>
      </c>
      <c r="BK22" s="124">
        <f t="shared" ref="BK22" si="68">SUM(BK15:BK21)</f>
        <v>4274</v>
      </c>
      <c r="BL22" s="124">
        <f t="shared" ref="BL22" si="69">SUM(BL15:BL21)</f>
        <v>4458</v>
      </c>
      <c r="BM22" s="124">
        <f t="shared" ref="BM22" si="70">SUM(BM15:BM21)</f>
        <v>4604</v>
      </c>
      <c r="BN22" s="124">
        <f t="shared" ref="BN22" si="71">SUM(BN15:BN21)</f>
        <v>4578</v>
      </c>
      <c r="BO22" s="124">
        <f t="shared" ref="BO22" si="72">SUM(BO15:BO21)</f>
        <v>4874</v>
      </c>
      <c r="BP22" s="124">
        <f t="shared" si="11"/>
        <v>4874</v>
      </c>
    </row>
    <row r="23" spans="3:68" s="86" customFormat="1" x14ac:dyDescent="0.25"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4"/>
      <c r="P23" s="124"/>
      <c r="Q23" s="124"/>
      <c r="R23" s="124"/>
      <c r="S23" s="124"/>
      <c r="T23" s="124"/>
      <c r="U23" s="124"/>
      <c r="V23" s="124"/>
      <c r="W23" s="124"/>
      <c r="X23" s="124"/>
      <c r="Y23" s="124"/>
      <c r="Z23" s="124"/>
      <c r="AA23" s="124"/>
      <c r="AB23" s="124"/>
      <c r="AC23" s="124"/>
      <c r="AD23" s="124"/>
      <c r="AE23" s="124"/>
      <c r="AF23" s="124"/>
      <c r="AG23" s="124"/>
      <c r="AH23" s="124"/>
      <c r="AI23" s="124"/>
      <c r="AJ23" s="124"/>
      <c r="AK23" s="124"/>
      <c r="AL23" s="124"/>
      <c r="AM23" s="124"/>
      <c r="AN23" s="124"/>
      <c r="AO23" s="124"/>
      <c r="AP23" s="124"/>
      <c r="AQ23" s="124"/>
      <c r="AR23" s="124"/>
      <c r="AS23" s="124"/>
      <c r="AT23" s="124"/>
      <c r="AU23" s="124"/>
      <c r="AV23" s="124"/>
      <c r="AW23" s="124"/>
      <c r="AX23" s="124"/>
      <c r="AY23" s="124"/>
      <c r="AZ23" s="124"/>
      <c r="BA23" s="124"/>
      <c r="BB23" s="124"/>
      <c r="BC23" s="124"/>
      <c r="BD23" s="124"/>
      <c r="BE23" s="124"/>
      <c r="BF23" s="124"/>
      <c r="BG23" s="124"/>
      <c r="BH23" s="124"/>
      <c r="BI23" s="124"/>
      <c r="BJ23" s="124"/>
      <c r="BK23" s="124"/>
      <c r="BL23" s="124"/>
      <c r="BM23" s="124"/>
      <c r="BN23" s="124"/>
      <c r="BO23" s="124"/>
      <c r="BP23" s="124"/>
    </row>
    <row r="24" spans="3:68" x14ac:dyDescent="0.25">
      <c r="C24" s="124" t="s">
        <v>3</v>
      </c>
      <c r="D24" s="122"/>
      <c r="E24" s="122"/>
      <c r="F24" s="122"/>
      <c r="G24" s="122"/>
      <c r="H24" s="122"/>
      <c r="I24" s="122"/>
      <c r="J24" s="122"/>
      <c r="K24" s="122"/>
      <c r="L24" s="122"/>
      <c r="M24" s="122"/>
      <c r="N24" s="122"/>
      <c r="O24" s="122"/>
      <c r="P24" s="122"/>
      <c r="Q24" s="122"/>
      <c r="R24" s="122"/>
      <c r="S24" s="122"/>
      <c r="T24" s="122"/>
      <c r="U24" s="122"/>
      <c r="V24" s="122"/>
      <c r="W24" s="122"/>
      <c r="X24" s="122"/>
      <c r="Y24" s="122"/>
      <c r="Z24" s="122"/>
      <c r="AA24" s="122"/>
      <c r="AB24" s="122"/>
      <c r="AC24" s="122"/>
      <c r="AD24" s="122"/>
      <c r="AE24" s="122"/>
      <c r="AF24" s="122"/>
      <c r="AG24" s="122"/>
      <c r="AH24" s="122"/>
      <c r="AI24" s="122"/>
      <c r="AJ24" s="122"/>
      <c r="AK24" s="122"/>
      <c r="AL24" s="122"/>
      <c r="AM24" s="122"/>
      <c r="AN24" s="122"/>
      <c r="AO24" s="122"/>
      <c r="AP24" s="122"/>
      <c r="AQ24" s="122"/>
      <c r="AR24" s="122"/>
      <c r="AS24" s="122"/>
      <c r="AT24" s="122"/>
      <c r="AU24" s="122"/>
      <c r="AV24" s="122"/>
      <c r="AW24" s="122"/>
      <c r="AX24" s="122"/>
      <c r="AY24" s="122"/>
      <c r="AZ24" s="122"/>
      <c r="BA24" s="122"/>
      <c r="BB24" s="122"/>
      <c r="BC24" s="122"/>
      <c r="BD24" s="122"/>
      <c r="BE24" s="122"/>
      <c r="BF24" s="122"/>
      <c r="BG24" s="122"/>
      <c r="BH24" s="122"/>
      <c r="BI24" s="122"/>
      <c r="BJ24" s="122"/>
      <c r="BK24" s="122"/>
      <c r="BL24" s="122"/>
      <c r="BM24" s="122"/>
      <c r="BN24" s="122"/>
      <c r="BO24" s="122"/>
      <c r="BP24" s="122"/>
    </row>
    <row r="25" spans="3:68" x14ac:dyDescent="0.25">
      <c r="C25" s="122" t="s">
        <v>36</v>
      </c>
      <c r="D25" s="122">
        <f t="shared" ref="D25:AK25" si="73">D15-D5</f>
        <v>0</v>
      </c>
      <c r="E25" s="122">
        <f t="shared" si="73"/>
        <v>0</v>
      </c>
      <c r="F25" s="122">
        <f t="shared" si="73"/>
        <v>0</v>
      </c>
      <c r="G25" s="122">
        <f t="shared" si="73"/>
        <v>0</v>
      </c>
      <c r="H25" s="122">
        <f t="shared" si="73"/>
        <v>0</v>
      </c>
      <c r="I25" s="122">
        <f t="shared" si="73"/>
        <v>0</v>
      </c>
      <c r="J25" s="122">
        <f t="shared" si="73"/>
        <v>0</v>
      </c>
      <c r="K25" s="122">
        <f t="shared" si="73"/>
        <v>0</v>
      </c>
      <c r="L25" s="122">
        <f t="shared" si="73"/>
        <v>0</v>
      </c>
      <c r="M25" s="122">
        <f t="shared" si="73"/>
        <v>0</v>
      </c>
      <c r="N25" s="122">
        <f t="shared" si="73"/>
        <v>0</v>
      </c>
      <c r="O25" s="122">
        <f t="shared" si="73"/>
        <v>0</v>
      </c>
      <c r="P25" s="122">
        <f>O25</f>
        <v>0</v>
      </c>
      <c r="Q25" s="122">
        <f t="shared" si="73"/>
        <v>0</v>
      </c>
      <c r="R25" s="122">
        <f t="shared" si="73"/>
        <v>0</v>
      </c>
      <c r="S25" s="122">
        <f t="shared" si="73"/>
        <v>0</v>
      </c>
      <c r="T25" s="122">
        <f t="shared" si="73"/>
        <v>0</v>
      </c>
      <c r="U25" s="122">
        <f t="shared" si="73"/>
        <v>0</v>
      </c>
      <c r="V25" s="122">
        <f t="shared" si="73"/>
        <v>0</v>
      </c>
      <c r="W25" s="122">
        <f t="shared" si="73"/>
        <v>-150</v>
      </c>
      <c r="X25" s="122">
        <f t="shared" si="73"/>
        <v>-300</v>
      </c>
      <c r="Y25" s="122">
        <f t="shared" si="73"/>
        <v>-450</v>
      </c>
      <c r="Z25" s="122">
        <f t="shared" si="73"/>
        <v>-600</v>
      </c>
      <c r="AA25" s="122">
        <f t="shared" si="73"/>
        <v>-702</v>
      </c>
      <c r="AB25" s="122">
        <f t="shared" si="73"/>
        <v>-748</v>
      </c>
      <c r="AC25" s="122">
        <f>AB25</f>
        <v>-748</v>
      </c>
      <c r="AD25" s="122">
        <f t="shared" si="73"/>
        <v>-750</v>
      </c>
      <c r="AE25" s="122">
        <f t="shared" si="73"/>
        <v>-731</v>
      </c>
      <c r="AF25" s="122">
        <f t="shared" si="73"/>
        <v>-603</v>
      </c>
      <c r="AG25" s="122">
        <f t="shared" si="73"/>
        <v>-430</v>
      </c>
      <c r="AH25" s="122">
        <f t="shared" si="73"/>
        <v>-272</v>
      </c>
      <c r="AI25" s="122">
        <f t="shared" si="73"/>
        <v>-162</v>
      </c>
      <c r="AJ25" s="122">
        <f t="shared" si="73"/>
        <v>-387</v>
      </c>
      <c r="AK25" s="122">
        <f t="shared" si="73"/>
        <v>-595</v>
      </c>
      <c r="AL25" s="122">
        <f t="shared" ref="AL25:BJ25" si="74">AL15-AL5</f>
        <v>-764</v>
      </c>
      <c r="AM25" s="122">
        <f t="shared" si="74"/>
        <v>-974</v>
      </c>
      <c r="AN25" s="122">
        <f t="shared" si="74"/>
        <v>-1169</v>
      </c>
      <c r="AO25" s="122">
        <f t="shared" si="74"/>
        <v>-1260</v>
      </c>
      <c r="AP25" s="122">
        <f>AO25</f>
        <v>-1260</v>
      </c>
      <c r="AQ25" s="122">
        <f t="shared" si="74"/>
        <v>-1450</v>
      </c>
      <c r="AR25" s="122">
        <f t="shared" si="74"/>
        <v>-1320</v>
      </c>
      <c r="AS25" s="122">
        <f t="shared" si="74"/>
        <v>-1255</v>
      </c>
      <c r="AT25" s="122">
        <f t="shared" si="74"/>
        <v>-1177</v>
      </c>
      <c r="AU25" s="122">
        <f t="shared" si="74"/>
        <v>-1134</v>
      </c>
      <c r="AV25" s="122">
        <f t="shared" si="74"/>
        <v>-1070</v>
      </c>
      <c r="AW25" s="122">
        <f t="shared" si="74"/>
        <v>-1044</v>
      </c>
      <c r="AX25" s="122">
        <f t="shared" si="74"/>
        <v>-995</v>
      </c>
      <c r="AY25" s="122">
        <f t="shared" si="74"/>
        <v>-935</v>
      </c>
      <c r="AZ25" s="122">
        <f t="shared" si="74"/>
        <v>-756</v>
      </c>
      <c r="BA25" s="122">
        <f t="shared" si="74"/>
        <v>-572</v>
      </c>
      <c r="BB25" s="122">
        <f t="shared" si="74"/>
        <v>-458</v>
      </c>
      <c r="BC25" s="122">
        <f>BB25</f>
        <v>-458</v>
      </c>
      <c r="BD25" s="122">
        <f t="shared" si="74"/>
        <v>-412</v>
      </c>
      <c r="BE25" s="122">
        <f t="shared" si="74"/>
        <v>-373</v>
      </c>
      <c r="BF25" s="122">
        <f t="shared" si="74"/>
        <v>-290</v>
      </c>
      <c r="BG25" s="122">
        <f t="shared" si="74"/>
        <v>-255</v>
      </c>
      <c r="BH25" s="122">
        <f t="shared" si="74"/>
        <v>-159</v>
      </c>
      <c r="BI25" s="122">
        <f t="shared" si="74"/>
        <v>-26</v>
      </c>
      <c r="BJ25" s="122">
        <f t="shared" si="74"/>
        <v>-2</v>
      </c>
      <c r="BK25" s="122"/>
      <c r="BL25" s="122"/>
      <c r="BM25" s="122"/>
      <c r="BN25" s="122"/>
      <c r="BO25" s="122"/>
      <c r="BP25" s="122">
        <f>BO25</f>
        <v>0</v>
      </c>
    </row>
    <row r="26" spans="3:68" x14ac:dyDescent="0.25">
      <c r="C26" s="122" t="s">
        <v>37</v>
      </c>
      <c r="D26" s="122">
        <f t="shared" ref="D26:AK26" si="75">D16-D6</f>
        <v>0</v>
      </c>
      <c r="E26" s="122">
        <f t="shared" si="75"/>
        <v>0</v>
      </c>
      <c r="F26" s="122">
        <f t="shared" si="75"/>
        <v>0</v>
      </c>
      <c r="G26" s="122">
        <f t="shared" si="75"/>
        <v>0</v>
      </c>
      <c r="H26" s="122">
        <f t="shared" si="75"/>
        <v>0</v>
      </c>
      <c r="I26" s="122">
        <f t="shared" si="75"/>
        <v>0</v>
      </c>
      <c r="J26" s="122">
        <f t="shared" si="75"/>
        <v>0</v>
      </c>
      <c r="K26" s="122">
        <f t="shared" si="75"/>
        <v>0</v>
      </c>
      <c r="L26" s="122">
        <f t="shared" si="75"/>
        <v>0</v>
      </c>
      <c r="M26" s="122">
        <f t="shared" si="75"/>
        <v>0</v>
      </c>
      <c r="N26" s="122">
        <f t="shared" si="75"/>
        <v>0</v>
      </c>
      <c r="O26" s="122">
        <f t="shared" si="75"/>
        <v>0</v>
      </c>
      <c r="P26" s="122">
        <f t="shared" ref="P26:P32" si="76">O26</f>
        <v>0</v>
      </c>
      <c r="Q26" s="122">
        <f t="shared" si="75"/>
        <v>0</v>
      </c>
      <c r="R26" s="122">
        <f t="shared" si="75"/>
        <v>0</v>
      </c>
      <c r="S26" s="122">
        <f t="shared" si="75"/>
        <v>0</v>
      </c>
      <c r="T26" s="122">
        <f t="shared" si="75"/>
        <v>0</v>
      </c>
      <c r="U26" s="122">
        <f t="shared" si="75"/>
        <v>0</v>
      </c>
      <c r="V26" s="122">
        <f t="shared" si="75"/>
        <v>0</v>
      </c>
      <c r="W26" s="122">
        <f t="shared" si="75"/>
        <v>-9</v>
      </c>
      <c r="X26" s="122">
        <f t="shared" si="75"/>
        <v>-18</v>
      </c>
      <c r="Y26" s="122">
        <f t="shared" si="75"/>
        <v>-27</v>
      </c>
      <c r="Z26" s="122">
        <f t="shared" si="75"/>
        <v>-36</v>
      </c>
      <c r="AA26" s="122">
        <f t="shared" si="75"/>
        <v>-45</v>
      </c>
      <c r="AB26" s="122">
        <f t="shared" si="75"/>
        <v>-54</v>
      </c>
      <c r="AC26" s="122">
        <f t="shared" ref="AC26:AC32" si="77">AB26</f>
        <v>-54</v>
      </c>
      <c r="AD26" s="122">
        <f t="shared" si="75"/>
        <v>-60</v>
      </c>
      <c r="AE26" s="122">
        <f t="shared" si="75"/>
        <v>-66</v>
      </c>
      <c r="AF26" s="122">
        <f t="shared" si="75"/>
        <v>-64</v>
      </c>
      <c r="AG26" s="122">
        <f t="shared" si="75"/>
        <v>-61</v>
      </c>
      <c r="AH26" s="122">
        <f t="shared" si="75"/>
        <v>-57</v>
      </c>
      <c r="AI26" s="122">
        <f t="shared" si="75"/>
        <v>-59</v>
      </c>
      <c r="AJ26" s="122">
        <f t="shared" si="75"/>
        <v>-77</v>
      </c>
      <c r="AK26" s="122">
        <f t="shared" si="75"/>
        <v>-96</v>
      </c>
      <c r="AL26" s="122">
        <f t="shared" ref="AL26:BO26" si="78">AL16-AL6</f>
        <v>-113</v>
      </c>
      <c r="AM26" s="122">
        <f t="shared" si="78"/>
        <v>-129</v>
      </c>
      <c r="AN26" s="122">
        <f t="shared" si="78"/>
        <v>-149</v>
      </c>
      <c r="AO26" s="122">
        <f t="shared" si="78"/>
        <v>-168</v>
      </c>
      <c r="AP26" s="122">
        <f t="shared" ref="AP26:AP32" si="79">AO26</f>
        <v>-168</v>
      </c>
      <c r="AQ26" s="122">
        <f t="shared" si="78"/>
        <v>-185</v>
      </c>
      <c r="AR26" s="122">
        <f t="shared" si="78"/>
        <v>-177</v>
      </c>
      <c r="AS26" s="122">
        <f t="shared" si="78"/>
        <v>-176</v>
      </c>
      <c r="AT26" s="122">
        <f t="shared" si="78"/>
        <v>-173</v>
      </c>
      <c r="AU26" s="122">
        <f t="shared" si="78"/>
        <v>-174</v>
      </c>
      <c r="AV26" s="122">
        <f t="shared" si="78"/>
        <v>-168</v>
      </c>
      <c r="AW26" s="122">
        <f t="shared" si="78"/>
        <v>-174</v>
      </c>
      <c r="AX26" s="122">
        <f t="shared" si="78"/>
        <v>-178</v>
      </c>
      <c r="AY26" s="122">
        <f t="shared" si="78"/>
        <v>-187</v>
      </c>
      <c r="AZ26" s="122">
        <f t="shared" si="78"/>
        <v>-190</v>
      </c>
      <c r="BA26" s="122">
        <f t="shared" si="78"/>
        <v>-185</v>
      </c>
      <c r="BB26" s="122">
        <f t="shared" si="78"/>
        <v>-186</v>
      </c>
      <c r="BC26" s="122">
        <f t="shared" ref="BC26:BC32" si="80">BB26</f>
        <v>-186</v>
      </c>
      <c r="BD26" s="122">
        <f t="shared" si="78"/>
        <v>-189</v>
      </c>
      <c r="BE26" s="122">
        <f t="shared" si="78"/>
        <v>-188</v>
      </c>
      <c r="BF26" s="122">
        <f t="shared" si="78"/>
        <v>-183</v>
      </c>
      <c r="BG26" s="122">
        <f t="shared" si="78"/>
        <v>-177</v>
      </c>
      <c r="BH26" s="122">
        <f t="shared" si="78"/>
        <v>-177</v>
      </c>
      <c r="BI26" s="122">
        <f t="shared" si="78"/>
        <v>-176</v>
      </c>
      <c r="BJ26" s="122">
        <f t="shared" si="78"/>
        <v>-187</v>
      </c>
      <c r="BK26" s="122">
        <f t="shared" si="78"/>
        <v>-187</v>
      </c>
      <c r="BL26" s="122">
        <f t="shared" si="78"/>
        <v>-185</v>
      </c>
      <c r="BM26" s="122">
        <f t="shared" si="78"/>
        <v>-184</v>
      </c>
      <c r="BN26" s="122">
        <f t="shared" si="78"/>
        <v>-198</v>
      </c>
      <c r="BO26" s="122">
        <f t="shared" si="78"/>
        <v>-188</v>
      </c>
      <c r="BP26" s="122">
        <f t="shared" ref="BP26:BP32" si="81">BO26</f>
        <v>-188</v>
      </c>
    </row>
    <row r="27" spans="3:68" x14ac:dyDescent="0.25">
      <c r="C27" s="122" t="s">
        <v>5</v>
      </c>
      <c r="D27" s="122">
        <f t="shared" ref="D27:AK27" si="82">D17-D7</f>
        <v>0</v>
      </c>
      <c r="E27" s="122">
        <f t="shared" si="82"/>
        <v>0</v>
      </c>
      <c r="F27" s="122">
        <f t="shared" si="82"/>
        <v>0</v>
      </c>
      <c r="G27" s="122">
        <f t="shared" si="82"/>
        <v>0</v>
      </c>
      <c r="H27" s="122">
        <f t="shared" si="82"/>
        <v>0</v>
      </c>
      <c r="I27" s="122">
        <f t="shared" si="82"/>
        <v>0</v>
      </c>
      <c r="J27" s="122">
        <f t="shared" si="82"/>
        <v>0</v>
      </c>
      <c r="K27" s="122">
        <f t="shared" si="82"/>
        <v>0</v>
      </c>
      <c r="L27" s="122">
        <f t="shared" si="82"/>
        <v>0</v>
      </c>
      <c r="M27" s="122">
        <f t="shared" si="82"/>
        <v>0</v>
      </c>
      <c r="N27" s="122">
        <f t="shared" si="82"/>
        <v>0</v>
      </c>
      <c r="O27" s="122">
        <f t="shared" si="82"/>
        <v>0</v>
      </c>
      <c r="P27" s="122">
        <f t="shared" si="76"/>
        <v>0</v>
      </c>
      <c r="Q27" s="122">
        <f t="shared" si="82"/>
        <v>0</v>
      </c>
      <c r="R27" s="122">
        <f t="shared" si="82"/>
        <v>0</v>
      </c>
      <c r="S27" s="122">
        <f t="shared" si="82"/>
        <v>0</v>
      </c>
      <c r="T27" s="122">
        <f t="shared" si="82"/>
        <v>0</v>
      </c>
      <c r="U27" s="122">
        <f t="shared" si="82"/>
        <v>0</v>
      </c>
      <c r="V27" s="122">
        <f t="shared" si="82"/>
        <v>0</v>
      </c>
      <c r="W27" s="122">
        <f t="shared" si="82"/>
        <v>0</v>
      </c>
      <c r="X27" s="122">
        <f t="shared" si="82"/>
        <v>0</v>
      </c>
      <c r="Y27" s="122">
        <f t="shared" si="82"/>
        <v>0</v>
      </c>
      <c r="Z27" s="122">
        <f t="shared" si="82"/>
        <v>0</v>
      </c>
      <c r="AA27" s="122">
        <f t="shared" si="82"/>
        <v>0</v>
      </c>
      <c r="AB27" s="122">
        <f t="shared" si="82"/>
        <v>0</v>
      </c>
      <c r="AC27" s="122">
        <f t="shared" si="77"/>
        <v>0</v>
      </c>
      <c r="AD27" s="122">
        <f t="shared" si="82"/>
        <v>0</v>
      </c>
      <c r="AE27" s="122">
        <f t="shared" si="82"/>
        <v>0</v>
      </c>
      <c r="AF27" s="122">
        <f t="shared" si="82"/>
        <v>0</v>
      </c>
      <c r="AG27" s="122">
        <f t="shared" si="82"/>
        <v>0</v>
      </c>
      <c r="AH27" s="122">
        <f t="shared" si="82"/>
        <v>0</v>
      </c>
      <c r="AI27" s="122">
        <f t="shared" si="82"/>
        <v>0</v>
      </c>
      <c r="AJ27" s="122">
        <f t="shared" si="82"/>
        <v>0</v>
      </c>
      <c r="AK27" s="122">
        <f t="shared" si="82"/>
        <v>0</v>
      </c>
      <c r="AL27" s="122">
        <f t="shared" ref="AL27:AR27" si="83">AL17-AL7</f>
        <v>0</v>
      </c>
      <c r="AM27" s="122">
        <f t="shared" si="83"/>
        <v>0</v>
      </c>
      <c r="AN27" s="122">
        <f t="shared" si="83"/>
        <v>0</v>
      </c>
      <c r="AO27" s="122">
        <f t="shared" si="83"/>
        <v>0</v>
      </c>
      <c r="AP27" s="122">
        <f t="shared" si="79"/>
        <v>0</v>
      </c>
      <c r="AQ27" s="122">
        <f t="shared" si="83"/>
        <v>0</v>
      </c>
      <c r="AR27" s="122">
        <f t="shared" si="83"/>
        <v>0</v>
      </c>
      <c r="AS27" s="122"/>
      <c r="AT27" s="122"/>
      <c r="AU27" s="122"/>
      <c r="AV27" s="122"/>
      <c r="AW27" s="122"/>
      <c r="AX27" s="122"/>
      <c r="AY27" s="122"/>
      <c r="AZ27" s="122"/>
      <c r="BA27" s="122"/>
      <c r="BB27" s="122"/>
      <c r="BC27" s="122">
        <f t="shared" si="80"/>
        <v>0</v>
      </c>
      <c r="BD27" s="122"/>
      <c r="BE27" s="122"/>
      <c r="BF27" s="122"/>
      <c r="BG27" s="122"/>
      <c r="BH27" s="122"/>
      <c r="BI27" s="122"/>
      <c r="BJ27" s="122"/>
      <c r="BK27" s="122"/>
      <c r="BL27" s="122"/>
      <c r="BM27" s="122"/>
      <c r="BN27" s="122"/>
      <c r="BO27" s="122"/>
      <c r="BP27" s="122">
        <f t="shared" si="81"/>
        <v>0</v>
      </c>
    </row>
    <row r="28" spans="3:68" x14ac:dyDescent="0.25">
      <c r="C28" s="122" t="s">
        <v>39</v>
      </c>
      <c r="D28" s="122">
        <f t="shared" ref="D28:AK28" si="84">D18-D8</f>
        <v>0</v>
      </c>
      <c r="E28" s="122">
        <f t="shared" si="84"/>
        <v>0</v>
      </c>
      <c r="F28" s="122">
        <f t="shared" si="84"/>
        <v>0</v>
      </c>
      <c r="G28" s="122">
        <f t="shared" si="84"/>
        <v>0</v>
      </c>
      <c r="H28" s="122">
        <f t="shared" si="84"/>
        <v>0</v>
      </c>
      <c r="I28" s="122">
        <f t="shared" si="84"/>
        <v>0</v>
      </c>
      <c r="J28" s="122">
        <f t="shared" si="84"/>
        <v>0</v>
      </c>
      <c r="K28" s="122">
        <f t="shared" si="84"/>
        <v>0</v>
      </c>
      <c r="L28" s="122">
        <f t="shared" si="84"/>
        <v>0</v>
      </c>
      <c r="M28" s="122">
        <f t="shared" si="84"/>
        <v>0</v>
      </c>
      <c r="N28" s="122">
        <f t="shared" si="84"/>
        <v>0</v>
      </c>
      <c r="O28" s="122">
        <f t="shared" si="84"/>
        <v>0</v>
      </c>
      <c r="P28" s="122">
        <f t="shared" si="76"/>
        <v>0</v>
      </c>
      <c r="Q28" s="122">
        <f t="shared" si="84"/>
        <v>0</v>
      </c>
      <c r="R28" s="122">
        <f t="shared" si="84"/>
        <v>0</v>
      </c>
      <c r="S28" s="122">
        <f t="shared" si="84"/>
        <v>0</v>
      </c>
      <c r="T28" s="122">
        <f t="shared" si="84"/>
        <v>0</v>
      </c>
      <c r="U28" s="122">
        <f t="shared" si="84"/>
        <v>0</v>
      </c>
      <c r="V28" s="122">
        <f t="shared" si="84"/>
        <v>0</v>
      </c>
      <c r="W28" s="122">
        <f t="shared" si="84"/>
        <v>-2</v>
      </c>
      <c r="X28" s="122">
        <f t="shared" si="84"/>
        <v>-4</v>
      </c>
      <c r="Y28" s="122">
        <f t="shared" si="84"/>
        <v>-6</v>
      </c>
      <c r="Z28" s="122">
        <f t="shared" si="84"/>
        <v>-8</v>
      </c>
      <c r="AA28" s="122">
        <f t="shared" si="84"/>
        <v>-10</v>
      </c>
      <c r="AB28" s="122">
        <f t="shared" si="84"/>
        <v>-12</v>
      </c>
      <c r="AC28" s="122">
        <f t="shared" si="77"/>
        <v>-12</v>
      </c>
      <c r="AD28" s="122">
        <f t="shared" si="84"/>
        <v>-14</v>
      </c>
      <c r="AE28" s="122">
        <f t="shared" si="84"/>
        <v>-14</v>
      </c>
      <c r="AF28" s="122">
        <f t="shared" si="84"/>
        <v>-12</v>
      </c>
      <c r="AG28" s="122">
        <f t="shared" si="84"/>
        <v>-12</v>
      </c>
      <c r="AH28" s="122">
        <f t="shared" si="84"/>
        <v>-10</v>
      </c>
      <c r="AI28" s="122">
        <f t="shared" si="84"/>
        <v>-11</v>
      </c>
      <c r="AJ28" s="122">
        <f t="shared" si="84"/>
        <v>-15</v>
      </c>
      <c r="AK28" s="122">
        <f t="shared" si="84"/>
        <v>-19</v>
      </c>
      <c r="AL28" s="122">
        <f t="shared" ref="AL28:BO28" si="85">AL18-AL8</f>
        <v>-23</v>
      </c>
      <c r="AM28" s="122">
        <f t="shared" si="85"/>
        <v>-28</v>
      </c>
      <c r="AN28" s="122">
        <f t="shared" si="85"/>
        <v>-32</v>
      </c>
      <c r="AO28" s="122">
        <f t="shared" si="85"/>
        <v>-35</v>
      </c>
      <c r="AP28" s="122">
        <f t="shared" si="79"/>
        <v>-35</v>
      </c>
      <c r="AQ28" s="122">
        <f t="shared" si="85"/>
        <v>-37</v>
      </c>
      <c r="AR28" s="122">
        <f t="shared" si="85"/>
        <v>-41</v>
      </c>
      <c r="AS28" s="122">
        <f t="shared" si="85"/>
        <v>-39</v>
      </c>
      <c r="AT28" s="122">
        <f t="shared" si="85"/>
        <v>-42</v>
      </c>
      <c r="AU28" s="122">
        <f t="shared" si="85"/>
        <v>-42</v>
      </c>
      <c r="AV28" s="122">
        <f t="shared" si="85"/>
        <v>-43</v>
      </c>
      <c r="AW28" s="122">
        <f t="shared" si="85"/>
        <v>-47</v>
      </c>
      <c r="AX28" s="122">
        <f t="shared" si="85"/>
        <v>-47</v>
      </c>
      <c r="AY28" s="122">
        <f t="shared" si="85"/>
        <v>-52</v>
      </c>
      <c r="AZ28" s="122">
        <f t="shared" si="85"/>
        <v>-47</v>
      </c>
      <c r="BA28" s="122">
        <f t="shared" si="85"/>
        <v>-54</v>
      </c>
      <c r="BB28" s="122">
        <f t="shared" si="85"/>
        <v>-55</v>
      </c>
      <c r="BC28" s="122">
        <f t="shared" si="80"/>
        <v>-55</v>
      </c>
      <c r="BD28" s="122">
        <f t="shared" si="85"/>
        <v>-54</v>
      </c>
      <c r="BE28" s="122">
        <f t="shared" si="85"/>
        <v>-59</v>
      </c>
      <c r="BF28" s="122">
        <f t="shared" si="85"/>
        <v>-57</v>
      </c>
      <c r="BG28" s="122">
        <f t="shared" si="85"/>
        <v>-57</v>
      </c>
      <c r="BH28" s="122">
        <f t="shared" si="85"/>
        <v>-59</v>
      </c>
      <c r="BI28" s="122">
        <f t="shared" si="85"/>
        <v>-64</v>
      </c>
      <c r="BJ28" s="122">
        <f t="shared" si="85"/>
        <v>-54</v>
      </c>
      <c r="BK28" s="122">
        <f t="shared" si="85"/>
        <v>-50</v>
      </c>
      <c r="BL28" s="122">
        <f t="shared" si="85"/>
        <v>-52</v>
      </c>
      <c r="BM28" s="122">
        <f t="shared" si="85"/>
        <v>-53</v>
      </c>
      <c r="BN28" s="122">
        <f t="shared" si="85"/>
        <v>-48</v>
      </c>
      <c r="BO28" s="122">
        <f t="shared" si="85"/>
        <v>-49</v>
      </c>
      <c r="BP28" s="122">
        <f t="shared" si="81"/>
        <v>-49</v>
      </c>
    </row>
    <row r="29" spans="3:68" x14ac:dyDescent="0.25">
      <c r="C29" s="122" t="s">
        <v>40</v>
      </c>
      <c r="D29" s="122">
        <f t="shared" ref="D29:AK29" si="86">D19-D9</f>
        <v>0</v>
      </c>
      <c r="E29" s="122">
        <f t="shared" si="86"/>
        <v>0</v>
      </c>
      <c r="F29" s="122">
        <f t="shared" si="86"/>
        <v>0</v>
      </c>
      <c r="G29" s="122">
        <f t="shared" si="86"/>
        <v>0</v>
      </c>
      <c r="H29" s="122">
        <f t="shared" si="86"/>
        <v>0</v>
      </c>
      <c r="I29" s="122">
        <f t="shared" si="86"/>
        <v>0</v>
      </c>
      <c r="J29" s="122">
        <f t="shared" si="86"/>
        <v>0</v>
      </c>
      <c r="K29" s="122">
        <f t="shared" si="86"/>
        <v>0</v>
      </c>
      <c r="L29" s="122">
        <f t="shared" si="86"/>
        <v>0</v>
      </c>
      <c r="M29" s="122">
        <f t="shared" si="86"/>
        <v>0</v>
      </c>
      <c r="N29" s="122">
        <f t="shared" si="86"/>
        <v>0</v>
      </c>
      <c r="O29" s="122">
        <f t="shared" si="86"/>
        <v>0</v>
      </c>
      <c r="P29" s="122">
        <f t="shared" si="76"/>
        <v>0</v>
      </c>
      <c r="Q29" s="122">
        <f t="shared" si="86"/>
        <v>0</v>
      </c>
      <c r="R29" s="122">
        <f t="shared" si="86"/>
        <v>0</v>
      </c>
      <c r="S29" s="122">
        <f t="shared" si="86"/>
        <v>0</v>
      </c>
      <c r="T29" s="122">
        <f t="shared" si="86"/>
        <v>0</v>
      </c>
      <c r="U29" s="122">
        <f t="shared" si="86"/>
        <v>0</v>
      </c>
      <c r="V29" s="122">
        <f t="shared" si="86"/>
        <v>0</v>
      </c>
      <c r="W29" s="122">
        <f t="shared" si="86"/>
        <v>-1</v>
      </c>
      <c r="X29" s="122">
        <f t="shared" si="86"/>
        <v>-2</v>
      </c>
      <c r="Y29" s="122">
        <f t="shared" si="86"/>
        <v>-3</v>
      </c>
      <c r="Z29" s="122">
        <f t="shared" si="86"/>
        <v>-4</v>
      </c>
      <c r="AA29" s="122">
        <f t="shared" si="86"/>
        <v>-5</v>
      </c>
      <c r="AB29" s="122">
        <f t="shared" si="86"/>
        <v>-6</v>
      </c>
      <c r="AC29" s="122">
        <f t="shared" si="77"/>
        <v>-6</v>
      </c>
      <c r="AD29" s="122">
        <f t="shared" si="86"/>
        <v>-7</v>
      </c>
      <c r="AE29" s="122">
        <f t="shared" si="86"/>
        <v>-3</v>
      </c>
      <c r="AF29" s="122">
        <f t="shared" si="86"/>
        <v>-3</v>
      </c>
      <c r="AG29" s="122">
        <f t="shared" si="86"/>
        <v>-3</v>
      </c>
      <c r="AH29" s="122">
        <f t="shared" si="86"/>
        <v>-3</v>
      </c>
      <c r="AI29" s="122">
        <f t="shared" si="86"/>
        <v>-2</v>
      </c>
      <c r="AJ29" s="122">
        <f t="shared" si="86"/>
        <v>-4</v>
      </c>
      <c r="AK29" s="122">
        <f t="shared" si="86"/>
        <v>-6</v>
      </c>
      <c r="AL29" s="122">
        <f t="shared" ref="AL29:BO29" si="87">AL19-AL9</f>
        <v>-8</v>
      </c>
      <c r="AM29" s="122">
        <f t="shared" si="87"/>
        <v>-9</v>
      </c>
      <c r="AN29" s="122">
        <f t="shared" si="87"/>
        <v>-11</v>
      </c>
      <c r="AO29" s="122">
        <f t="shared" si="87"/>
        <v>-14</v>
      </c>
      <c r="AP29" s="122">
        <f t="shared" si="79"/>
        <v>-14</v>
      </c>
      <c r="AQ29" s="122">
        <f t="shared" si="87"/>
        <v>-15</v>
      </c>
      <c r="AR29" s="122">
        <f t="shared" si="87"/>
        <v>-10</v>
      </c>
      <c r="AS29" s="122">
        <f t="shared" si="87"/>
        <v>-11</v>
      </c>
      <c r="AT29" s="122">
        <f t="shared" si="87"/>
        <v>-9</v>
      </c>
      <c r="AU29" s="122">
        <f t="shared" si="87"/>
        <v>-7</v>
      </c>
      <c r="AV29" s="122">
        <f t="shared" si="87"/>
        <v>-7</v>
      </c>
      <c r="AW29" s="122">
        <f t="shared" si="87"/>
        <v>-5</v>
      </c>
      <c r="AX29" s="122">
        <f t="shared" si="87"/>
        <v>-7</v>
      </c>
      <c r="AY29" s="122">
        <f t="shared" si="87"/>
        <v>-7</v>
      </c>
      <c r="AZ29" s="122">
        <f t="shared" si="87"/>
        <v>-10</v>
      </c>
      <c r="BA29" s="122">
        <f t="shared" si="87"/>
        <v>-7</v>
      </c>
      <c r="BB29" s="122">
        <f t="shared" si="87"/>
        <v>-9</v>
      </c>
      <c r="BC29" s="122">
        <f t="shared" si="80"/>
        <v>-9</v>
      </c>
      <c r="BD29" s="122">
        <f t="shared" si="87"/>
        <v>-11</v>
      </c>
      <c r="BE29" s="122">
        <f t="shared" si="87"/>
        <v>-5</v>
      </c>
      <c r="BF29" s="122">
        <f t="shared" si="87"/>
        <v>-5</v>
      </c>
      <c r="BG29" s="122">
        <f t="shared" si="87"/>
        <v>-5</v>
      </c>
      <c r="BH29" s="122">
        <f t="shared" si="87"/>
        <v>-3</v>
      </c>
      <c r="BI29" s="122">
        <f t="shared" si="87"/>
        <v>-3</v>
      </c>
      <c r="BJ29" s="122">
        <f t="shared" si="87"/>
        <v>-4</v>
      </c>
      <c r="BK29" s="122">
        <f t="shared" si="87"/>
        <v>-4</v>
      </c>
      <c r="BL29" s="122">
        <f t="shared" si="87"/>
        <v>-4</v>
      </c>
      <c r="BM29" s="122">
        <f t="shared" si="87"/>
        <v>-4</v>
      </c>
      <c r="BN29" s="122">
        <f t="shared" si="87"/>
        <v>-4</v>
      </c>
      <c r="BO29" s="122">
        <f t="shared" si="87"/>
        <v>-4</v>
      </c>
      <c r="BP29" s="122">
        <f t="shared" si="81"/>
        <v>-4</v>
      </c>
    </row>
    <row r="30" spans="3:68" x14ac:dyDescent="0.25">
      <c r="C30" s="122" t="s">
        <v>7</v>
      </c>
      <c r="D30" s="122">
        <f t="shared" ref="D30:AK30" si="88">D20-D10</f>
        <v>0</v>
      </c>
      <c r="E30" s="122">
        <f t="shared" si="88"/>
        <v>0</v>
      </c>
      <c r="F30" s="122">
        <f t="shared" si="88"/>
        <v>0</v>
      </c>
      <c r="G30" s="122">
        <f t="shared" si="88"/>
        <v>0</v>
      </c>
      <c r="H30" s="122">
        <f t="shared" si="88"/>
        <v>0</v>
      </c>
      <c r="I30" s="122">
        <f t="shared" si="88"/>
        <v>0</v>
      </c>
      <c r="J30" s="122">
        <f t="shared" si="88"/>
        <v>0</v>
      </c>
      <c r="K30" s="122">
        <f t="shared" si="88"/>
        <v>0</v>
      </c>
      <c r="L30" s="122">
        <f t="shared" si="88"/>
        <v>0</v>
      </c>
      <c r="M30" s="122">
        <f t="shared" si="88"/>
        <v>0</v>
      </c>
      <c r="N30" s="122">
        <f t="shared" si="88"/>
        <v>0</v>
      </c>
      <c r="O30" s="122">
        <f t="shared" si="88"/>
        <v>0</v>
      </c>
      <c r="P30" s="122">
        <f t="shared" si="76"/>
        <v>0</v>
      </c>
      <c r="Q30" s="122">
        <f t="shared" si="88"/>
        <v>0</v>
      </c>
      <c r="R30" s="122">
        <f t="shared" si="88"/>
        <v>0</v>
      </c>
      <c r="S30" s="122">
        <f t="shared" si="88"/>
        <v>0</v>
      </c>
      <c r="T30" s="122">
        <f t="shared" si="88"/>
        <v>0</v>
      </c>
      <c r="U30" s="122">
        <f t="shared" si="88"/>
        <v>0</v>
      </c>
      <c r="V30" s="122">
        <f t="shared" si="88"/>
        <v>0</v>
      </c>
      <c r="W30" s="122">
        <f t="shared" si="88"/>
        <v>0</v>
      </c>
      <c r="X30" s="122"/>
      <c r="Y30" s="122"/>
      <c r="Z30" s="122"/>
      <c r="AA30" s="122"/>
      <c r="AB30" s="122"/>
      <c r="AC30" s="122">
        <f t="shared" si="77"/>
        <v>0</v>
      </c>
      <c r="AD30" s="122"/>
      <c r="AE30" s="122">
        <f t="shared" si="88"/>
        <v>0</v>
      </c>
      <c r="AF30" s="122">
        <f t="shared" si="88"/>
        <v>0</v>
      </c>
      <c r="AG30" s="122">
        <f t="shared" si="88"/>
        <v>0</v>
      </c>
      <c r="AH30" s="122">
        <f t="shared" si="88"/>
        <v>0</v>
      </c>
      <c r="AI30" s="122">
        <f t="shared" si="88"/>
        <v>0</v>
      </c>
      <c r="AJ30" s="122">
        <f t="shared" si="88"/>
        <v>0</v>
      </c>
      <c r="AK30" s="122">
        <f t="shared" si="88"/>
        <v>-1</v>
      </c>
      <c r="AL30" s="122">
        <f t="shared" ref="AL30:AV30" si="89">AL20-AL10</f>
        <v>-1</v>
      </c>
      <c r="AM30" s="122">
        <f t="shared" si="89"/>
        <v>-2</v>
      </c>
      <c r="AN30" s="122">
        <f t="shared" si="89"/>
        <v>-2</v>
      </c>
      <c r="AO30" s="122">
        <f t="shared" si="89"/>
        <v>-2</v>
      </c>
      <c r="AP30" s="122">
        <f t="shared" si="79"/>
        <v>-2</v>
      </c>
      <c r="AQ30" s="122">
        <f t="shared" si="89"/>
        <v>-2</v>
      </c>
      <c r="AR30" s="122">
        <f t="shared" si="89"/>
        <v>-1</v>
      </c>
      <c r="AS30" s="122">
        <f t="shared" si="89"/>
        <v>-1</v>
      </c>
      <c r="AT30" s="122">
        <f t="shared" si="89"/>
        <v>-1</v>
      </c>
      <c r="AU30" s="122">
        <f t="shared" si="89"/>
        <v>-1</v>
      </c>
      <c r="AV30" s="122">
        <f t="shared" si="89"/>
        <v>0</v>
      </c>
      <c r="AW30" s="122"/>
      <c r="AX30" s="122"/>
      <c r="AY30" s="122"/>
      <c r="AZ30" s="122"/>
      <c r="BA30" s="122"/>
      <c r="BB30" s="122"/>
      <c r="BC30" s="122">
        <f t="shared" si="80"/>
        <v>0</v>
      </c>
      <c r="BD30" s="122"/>
      <c r="BE30" s="122"/>
      <c r="BF30" s="122"/>
      <c r="BG30" s="122"/>
      <c r="BH30" s="122"/>
      <c r="BI30" s="122"/>
      <c r="BJ30" s="122"/>
      <c r="BK30" s="122"/>
      <c r="BL30" s="122"/>
      <c r="BM30" s="122"/>
      <c r="BN30" s="122"/>
      <c r="BO30" s="122"/>
      <c r="BP30" s="122">
        <f t="shared" si="81"/>
        <v>0</v>
      </c>
    </row>
    <row r="31" spans="3:68" x14ac:dyDescent="0.25">
      <c r="C31" s="122" t="s">
        <v>8</v>
      </c>
      <c r="D31" s="122">
        <f>D21-D11</f>
        <v>0</v>
      </c>
      <c r="E31" s="122">
        <f t="shared" ref="E31:W31" si="90">E21-E11</f>
        <v>0</v>
      </c>
      <c r="F31" s="122">
        <f t="shared" si="90"/>
        <v>0</v>
      </c>
      <c r="G31" s="122">
        <f t="shared" si="90"/>
        <v>0</v>
      </c>
      <c r="H31" s="122">
        <f t="shared" si="90"/>
        <v>0</v>
      </c>
      <c r="I31" s="122">
        <f t="shared" si="90"/>
        <v>0</v>
      </c>
      <c r="J31" s="122">
        <f t="shared" si="90"/>
        <v>0</v>
      </c>
      <c r="K31" s="122">
        <f t="shared" si="90"/>
        <v>0</v>
      </c>
      <c r="L31" s="122">
        <f t="shared" si="90"/>
        <v>0</v>
      </c>
      <c r="M31" s="122">
        <f t="shared" si="90"/>
        <v>0</v>
      </c>
      <c r="N31" s="122">
        <f t="shared" si="90"/>
        <v>0</v>
      </c>
      <c r="O31" s="122">
        <f t="shared" si="90"/>
        <v>0</v>
      </c>
      <c r="P31" s="122">
        <f t="shared" si="76"/>
        <v>0</v>
      </c>
      <c r="Q31" s="122">
        <f t="shared" si="90"/>
        <v>0</v>
      </c>
      <c r="R31" s="122">
        <f t="shared" si="90"/>
        <v>-2</v>
      </c>
      <c r="S31" s="122">
        <f t="shared" si="90"/>
        <v>-2</v>
      </c>
      <c r="T31" s="122">
        <f t="shared" si="90"/>
        <v>-2</v>
      </c>
      <c r="U31" s="122">
        <f t="shared" si="90"/>
        <v>-2</v>
      </c>
      <c r="V31" s="122">
        <f t="shared" si="90"/>
        <v>-2</v>
      </c>
      <c r="W31" s="122">
        <f t="shared" si="90"/>
        <v>-2</v>
      </c>
      <c r="X31" s="122"/>
      <c r="Y31" s="122"/>
      <c r="Z31" s="122"/>
      <c r="AA31" s="122"/>
      <c r="AB31" s="122"/>
      <c r="AC31" s="122">
        <f t="shared" si="77"/>
        <v>0</v>
      </c>
      <c r="AD31" s="122"/>
      <c r="AE31" s="122"/>
      <c r="AF31" s="122"/>
      <c r="AG31" s="122"/>
      <c r="AH31" s="122"/>
      <c r="AI31" s="122"/>
      <c r="AJ31" s="122"/>
      <c r="AK31" s="122"/>
      <c r="AL31" s="122"/>
      <c r="AM31" s="122"/>
      <c r="AN31" s="122"/>
      <c r="AO31" s="122"/>
      <c r="AP31" s="122">
        <f t="shared" si="79"/>
        <v>0</v>
      </c>
      <c r="AQ31" s="122"/>
      <c r="AR31" s="122"/>
      <c r="AS31" s="122"/>
      <c r="AT31" s="122"/>
      <c r="AU31" s="122"/>
      <c r="AV31" s="122"/>
      <c r="AW31" s="122"/>
      <c r="AX31" s="122"/>
      <c r="AY31" s="122"/>
      <c r="AZ31" s="122"/>
      <c r="BA31" s="122"/>
      <c r="BB31" s="122"/>
      <c r="BC31" s="122">
        <f t="shared" si="80"/>
        <v>0</v>
      </c>
      <c r="BD31" s="122"/>
      <c r="BE31" s="122"/>
      <c r="BF31" s="122"/>
      <c r="BG31" s="122"/>
      <c r="BH31" s="122"/>
      <c r="BI31" s="122"/>
      <c r="BJ31" s="122"/>
      <c r="BK31" s="122"/>
      <c r="BL31" s="122"/>
      <c r="BM31" s="122"/>
      <c r="BN31" s="122"/>
      <c r="BO31" s="122"/>
      <c r="BP31" s="122">
        <f t="shared" si="81"/>
        <v>0</v>
      </c>
    </row>
    <row r="32" spans="3:68" s="86" customFormat="1" x14ac:dyDescent="0.25">
      <c r="C32" s="124" t="s">
        <v>4</v>
      </c>
      <c r="D32" s="124">
        <f>SUM(D25:D31)</f>
        <v>0</v>
      </c>
      <c r="E32" s="124">
        <f t="shared" ref="E32" si="91">SUM(E25:E31)</f>
        <v>0</v>
      </c>
      <c r="F32" s="124">
        <f t="shared" ref="F32" si="92">SUM(F25:F31)</f>
        <v>0</v>
      </c>
      <c r="G32" s="124">
        <f t="shared" ref="G32" si="93">SUM(G25:G31)</f>
        <v>0</v>
      </c>
      <c r="H32" s="124">
        <f t="shared" ref="H32" si="94">SUM(H25:H31)</f>
        <v>0</v>
      </c>
      <c r="I32" s="124">
        <f t="shared" ref="I32" si="95">SUM(I25:I31)</f>
        <v>0</v>
      </c>
      <c r="J32" s="124">
        <f t="shared" ref="J32" si="96">SUM(J25:J31)</f>
        <v>0</v>
      </c>
      <c r="K32" s="124">
        <f t="shared" ref="K32" si="97">SUM(K25:K31)</f>
        <v>0</v>
      </c>
      <c r="L32" s="124">
        <f t="shared" ref="L32" si="98">SUM(L25:L31)</f>
        <v>0</v>
      </c>
      <c r="M32" s="124">
        <f t="shared" ref="M32" si="99">SUM(M25:M31)</f>
        <v>0</v>
      </c>
      <c r="N32" s="124">
        <f t="shared" ref="N32" si="100">SUM(N25:N31)</f>
        <v>0</v>
      </c>
      <c r="O32" s="124">
        <f t="shared" ref="O32" si="101">SUM(O25:O31)</f>
        <v>0</v>
      </c>
      <c r="P32" s="124">
        <f t="shared" si="76"/>
        <v>0</v>
      </c>
      <c r="Q32" s="124">
        <f t="shared" ref="Q32" si="102">SUM(Q25:Q31)</f>
        <v>0</v>
      </c>
      <c r="R32" s="124">
        <f t="shared" ref="R32" si="103">SUM(R25:R31)</f>
        <v>-2</v>
      </c>
      <c r="S32" s="124">
        <f t="shared" ref="S32" si="104">SUM(S25:S31)</f>
        <v>-2</v>
      </c>
      <c r="T32" s="124">
        <f t="shared" ref="T32" si="105">SUM(T25:T31)</f>
        <v>-2</v>
      </c>
      <c r="U32" s="124">
        <f t="shared" ref="U32" si="106">SUM(U25:U31)</f>
        <v>-2</v>
      </c>
      <c r="V32" s="124">
        <f t="shared" ref="V32" si="107">SUM(V25:V31)</f>
        <v>-2</v>
      </c>
      <c r="W32" s="124">
        <f t="shared" ref="W32" si="108">SUM(W25:W31)</f>
        <v>-164</v>
      </c>
      <c r="X32" s="124">
        <f t="shared" ref="X32" si="109">SUM(X25:X31)</f>
        <v>-324</v>
      </c>
      <c r="Y32" s="124">
        <f t="shared" ref="Y32" si="110">SUM(Y25:Y31)</f>
        <v>-486</v>
      </c>
      <c r="Z32" s="124">
        <f t="shared" ref="Z32" si="111">SUM(Z25:Z31)</f>
        <v>-648</v>
      </c>
      <c r="AA32" s="124">
        <f t="shared" ref="AA32" si="112">SUM(AA25:AA31)</f>
        <v>-762</v>
      </c>
      <c r="AB32" s="124">
        <f t="shared" ref="AB32" si="113">SUM(AB25:AB31)</f>
        <v>-820</v>
      </c>
      <c r="AC32" s="124">
        <f t="shared" si="77"/>
        <v>-820</v>
      </c>
      <c r="AD32" s="124">
        <f t="shared" ref="AD32" si="114">SUM(AD25:AD31)</f>
        <v>-831</v>
      </c>
      <c r="AE32" s="124">
        <f t="shared" ref="AE32" si="115">SUM(AE25:AE31)</f>
        <v>-814</v>
      </c>
      <c r="AF32" s="124">
        <f t="shared" ref="AF32" si="116">SUM(AF25:AF31)</f>
        <v>-682</v>
      </c>
      <c r="AG32" s="124">
        <f t="shared" ref="AG32" si="117">SUM(AG25:AG31)</f>
        <v>-506</v>
      </c>
      <c r="AH32" s="124">
        <f t="shared" ref="AH32" si="118">SUM(AH25:AH31)</f>
        <v>-342</v>
      </c>
      <c r="AI32" s="124">
        <f t="shared" ref="AI32" si="119">SUM(AI25:AI31)</f>
        <v>-234</v>
      </c>
      <c r="AJ32" s="124">
        <f t="shared" ref="AJ32" si="120">SUM(AJ25:AJ31)</f>
        <v>-483</v>
      </c>
      <c r="AK32" s="124">
        <f t="shared" ref="AK32" si="121">SUM(AK25:AK31)</f>
        <v>-717</v>
      </c>
      <c r="AL32" s="124">
        <f t="shared" ref="AL32" si="122">SUM(AL25:AL31)</f>
        <v>-909</v>
      </c>
      <c r="AM32" s="124">
        <f t="shared" ref="AM32" si="123">SUM(AM25:AM31)</f>
        <v>-1142</v>
      </c>
      <c r="AN32" s="124">
        <f t="shared" ref="AN32" si="124">SUM(AN25:AN31)</f>
        <v>-1363</v>
      </c>
      <c r="AO32" s="124">
        <f t="shared" ref="AO32" si="125">SUM(AO25:AO31)</f>
        <v>-1479</v>
      </c>
      <c r="AP32" s="124">
        <f t="shared" si="79"/>
        <v>-1479</v>
      </c>
      <c r="AQ32" s="124">
        <f t="shared" ref="AQ32" si="126">SUM(AQ25:AQ31)</f>
        <v>-1689</v>
      </c>
      <c r="AR32" s="124">
        <f t="shared" ref="AR32" si="127">SUM(AR25:AR31)</f>
        <v>-1549</v>
      </c>
      <c r="AS32" s="124">
        <f t="shared" ref="AS32" si="128">SUM(AS25:AS31)</f>
        <v>-1482</v>
      </c>
      <c r="AT32" s="124">
        <f t="shared" ref="AT32" si="129">SUM(AT25:AT31)</f>
        <v>-1402</v>
      </c>
      <c r="AU32" s="124">
        <f t="shared" ref="AU32" si="130">SUM(AU25:AU31)</f>
        <v>-1358</v>
      </c>
      <c r="AV32" s="124">
        <f t="shared" ref="AV32" si="131">SUM(AV25:AV31)</f>
        <v>-1288</v>
      </c>
      <c r="AW32" s="124">
        <f t="shared" ref="AW32" si="132">SUM(AW25:AW31)</f>
        <v>-1270</v>
      </c>
      <c r="AX32" s="124">
        <f t="shared" ref="AX32" si="133">SUM(AX25:AX31)</f>
        <v>-1227</v>
      </c>
      <c r="AY32" s="124">
        <f t="shared" ref="AY32" si="134">SUM(AY25:AY31)</f>
        <v>-1181</v>
      </c>
      <c r="AZ32" s="124">
        <f t="shared" ref="AZ32" si="135">SUM(AZ25:AZ31)</f>
        <v>-1003</v>
      </c>
      <c r="BA32" s="124">
        <f t="shared" ref="BA32" si="136">SUM(BA25:BA31)</f>
        <v>-818</v>
      </c>
      <c r="BB32" s="124">
        <f t="shared" ref="BB32" si="137">SUM(BB25:BB31)</f>
        <v>-708</v>
      </c>
      <c r="BC32" s="124">
        <f t="shared" si="80"/>
        <v>-708</v>
      </c>
      <c r="BD32" s="124">
        <f t="shared" ref="BD32" si="138">SUM(BD25:BD31)</f>
        <v>-666</v>
      </c>
      <c r="BE32" s="124">
        <f t="shared" ref="BE32" si="139">SUM(BE25:BE31)</f>
        <v>-625</v>
      </c>
      <c r="BF32" s="124">
        <f t="shared" ref="BF32" si="140">SUM(BF25:BF31)</f>
        <v>-535</v>
      </c>
      <c r="BG32" s="124">
        <f t="shared" ref="BG32" si="141">SUM(BG25:BG31)</f>
        <v>-494</v>
      </c>
      <c r="BH32" s="124">
        <f t="shared" ref="BH32" si="142">SUM(BH25:BH31)</f>
        <v>-398</v>
      </c>
      <c r="BI32" s="124">
        <f t="shared" ref="BI32" si="143">SUM(BI25:BI31)</f>
        <v>-269</v>
      </c>
      <c r="BJ32" s="124">
        <f t="shared" ref="BJ32" si="144">SUM(BJ25:BJ31)</f>
        <v>-247</v>
      </c>
      <c r="BK32" s="124">
        <f t="shared" ref="BK32" si="145">SUM(BK25:BK31)</f>
        <v>-241</v>
      </c>
      <c r="BL32" s="124">
        <f t="shared" ref="BL32" si="146">SUM(BL25:BL31)</f>
        <v>-241</v>
      </c>
      <c r="BM32" s="124">
        <f t="shared" ref="BM32" si="147">SUM(BM25:BM31)</f>
        <v>-241</v>
      </c>
      <c r="BN32" s="124">
        <f t="shared" ref="BN32" si="148">SUM(BN25:BN31)</f>
        <v>-250</v>
      </c>
      <c r="BO32" s="124">
        <f t="shared" ref="BO32" si="149">SUM(BO25:BO31)</f>
        <v>-241</v>
      </c>
      <c r="BP32" s="124">
        <f t="shared" si="81"/>
        <v>-241</v>
      </c>
    </row>
    <row r="33" spans="1:68" s="86" customFormat="1" x14ac:dyDescent="0.25"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4"/>
      <c r="AK33" s="124"/>
      <c r="AL33" s="124"/>
      <c r="AM33" s="124"/>
      <c r="AN33" s="124"/>
      <c r="AO33" s="124"/>
      <c r="AP33" s="124"/>
      <c r="AQ33" s="124"/>
      <c r="AR33" s="124"/>
      <c r="AS33" s="124"/>
      <c r="AT33" s="124"/>
      <c r="AU33" s="124"/>
      <c r="AV33" s="124"/>
      <c r="AW33" s="124"/>
      <c r="AX33" s="124"/>
      <c r="AY33" s="124"/>
      <c r="AZ33" s="124"/>
      <c r="BA33" s="124"/>
      <c r="BB33" s="124"/>
      <c r="BC33" s="124"/>
      <c r="BD33" s="124"/>
      <c r="BE33" s="124"/>
      <c r="BF33" s="124"/>
      <c r="BG33" s="124"/>
      <c r="BH33" s="124"/>
      <c r="BI33" s="124"/>
      <c r="BJ33" s="124"/>
      <c r="BK33" s="124"/>
      <c r="BL33" s="124"/>
      <c r="BM33" s="124"/>
      <c r="BN33" s="124"/>
      <c r="BO33" s="124"/>
      <c r="BP33" s="124"/>
    </row>
    <row r="34" spans="1:68" hidden="1" x14ac:dyDescent="0.25">
      <c r="C34" s="129" t="s">
        <v>60</v>
      </c>
      <c r="D34" s="122"/>
      <c r="E34" s="129"/>
      <c r="F34" s="129"/>
      <c r="G34" s="129"/>
      <c r="H34" s="129"/>
      <c r="I34" s="129"/>
      <c r="J34" s="129"/>
      <c r="K34" s="129"/>
      <c r="L34" s="129"/>
      <c r="M34" s="129"/>
      <c r="N34" s="129"/>
      <c r="O34" s="129"/>
      <c r="P34" s="129"/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>
        <v>44136</v>
      </c>
      <c r="AB34" s="129">
        <v>44166</v>
      </c>
      <c r="AC34" s="129"/>
      <c r="AD34" s="129">
        <v>44197</v>
      </c>
      <c r="AE34" s="129">
        <v>44228</v>
      </c>
      <c r="AF34" s="129">
        <v>44256</v>
      </c>
      <c r="AG34" s="129">
        <v>44287</v>
      </c>
      <c r="AH34" s="129">
        <v>44317</v>
      </c>
      <c r="AI34" s="129">
        <v>44348</v>
      </c>
      <c r="AJ34" s="129">
        <v>44378</v>
      </c>
      <c r="AK34" s="129">
        <v>44409</v>
      </c>
      <c r="AL34" s="129">
        <v>44440</v>
      </c>
      <c r="AM34" s="129">
        <v>44470</v>
      </c>
      <c r="AN34" s="129">
        <v>44501</v>
      </c>
      <c r="AO34" s="129">
        <v>44531</v>
      </c>
      <c r="AP34" s="129"/>
      <c r="AQ34" s="129">
        <v>44562</v>
      </c>
      <c r="AR34" s="129">
        <v>44593</v>
      </c>
      <c r="AS34" s="129">
        <v>44621</v>
      </c>
      <c r="AT34" s="129">
        <v>44652</v>
      </c>
      <c r="AU34" s="129">
        <v>44682</v>
      </c>
      <c r="AV34" s="129">
        <v>44713</v>
      </c>
      <c r="AW34" s="129">
        <v>44743</v>
      </c>
      <c r="AX34" s="129">
        <v>44774</v>
      </c>
      <c r="AY34" s="129">
        <v>44805</v>
      </c>
      <c r="AZ34" s="129">
        <v>44835</v>
      </c>
      <c r="BA34" s="129">
        <v>44866</v>
      </c>
      <c r="BB34" s="129">
        <v>44896</v>
      </c>
      <c r="BC34" s="129"/>
      <c r="BD34" s="129">
        <v>44927</v>
      </c>
      <c r="BE34" s="129">
        <v>44958</v>
      </c>
      <c r="BF34" s="129">
        <v>44986</v>
      </c>
      <c r="BG34" s="129">
        <v>45017</v>
      </c>
      <c r="BH34" s="129">
        <v>45047</v>
      </c>
      <c r="BI34" s="129">
        <v>45078</v>
      </c>
      <c r="BJ34" s="129">
        <v>45108</v>
      </c>
      <c r="BK34" s="129">
        <v>45139</v>
      </c>
      <c r="BL34" s="129">
        <v>45170</v>
      </c>
      <c r="BM34" s="129">
        <v>45200</v>
      </c>
      <c r="BN34" s="129">
        <v>45231</v>
      </c>
      <c r="BO34" s="129">
        <v>45261</v>
      </c>
      <c r="BP34" s="129"/>
    </row>
    <row r="35" spans="1:68" hidden="1" x14ac:dyDescent="0.25">
      <c r="C35" s="122" t="s">
        <v>56</v>
      </c>
      <c r="D35" s="122"/>
      <c r="E35" s="122"/>
      <c r="F35" s="122"/>
      <c r="G35" s="122"/>
      <c r="H35" s="122"/>
      <c r="I35" s="122"/>
      <c r="J35" s="122"/>
      <c r="K35" s="122"/>
      <c r="L35" s="122"/>
      <c r="M35" s="122"/>
      <c r="N35" s="122"/>
      <c r="O35" s="122"/>
      <c r="P35" s="122"/>
      <c r="Q35" s="122"/>
      <c r="R35" s="122"/>
      <c r="S35" s="122"/>
      <c r="T35" s="122"/>
      <c r="U35" s="122"/>
      <c r="V35" s="122"/>
      <c r="W35" s="122"/>
      <c r="X35" s="122"/>
      <c r="Y35" s="122"/>
      <c r="Z35" s="122"/>
      <c r="AA35" s="130"/>
      <c r="AB35" s="130"/>
      <c r="AC35" s="122"/>
      <c r="AD35" s="130" t="s">
        <v>57</v>
      </c>
      <c r="AE35" s="130">
        <v>1</v>
      </c>
      <c r="AF35" s="130">
        <v>3</v>
      </c>
      <c r="AG35" s="130">
        <v>3</v>
      </c>
      <c r="AH35" s="130">
        <v>5</v>
      </c>
      <c r="AI35" s="130">
        <v>5</v>
      </c>
      <c r="AJ35" s="130">
        <v>5</v>
      </c>
      <c r="AK35" s="130">
        <v>5</v>
      </c>
      <c r="AL35" s="130">
        <v>5</v>
      </c>
      <c r="AM35" s="130">
        <v>5</v>
      </c>
      <c r="AN35" s="130">
        <v>5</v>
      </c>
      <c r="AO35" s="130">
        <v>5</v>
      </c>
      <c r="AP35" s="122"/>
      <c r="AQ35" s="130">
        <v>8</v>
      </c>
      <c r="AR35" s="130">
        <v>8</v>
      </c>
      <c r="AS35" s="130">
        <v>9</v>
      </c>
      <c r="AT35" s="130">
        <v>8</v>
      </c>
      <c r="AU35" s="130">
        <v>10</v>
      </c>
      <c r="AV35" s="130">
        <v>9</v>
      </c>
      <c r="AW35" s="130">
        <v>10</v>
      </c>
      <c r="AX35" s="130">
        <v>11</v>
      </c>
      <c r="AY35" s="130">
        <v>9</v>
      </c>
      <c r="AZ35" s="130">
        <v>14</v>
      </c>
      <c r="BA35" s="130">
        <v>13</v>
      </c>
      <c r="BB35" s="130">
        <v>13</v>
      </c>
      <c r="BC35" s="122"/>
      <c r="BD35" s="130">
        <v>15</v>
      </c>
      <c r="BE35" s="130">
        <v>15</v>
      </c>
      <c r="BF35" s="130">
        <v>17</v>
      </c>
      <c r="BG35" s="130">
        <v>17</v>
      </c>
      <c r="BH35" s="130">
        <v>17</v>
      </c>
      <c r="BI35" s="130">
        <v>12</v>
      </c>
      <c r="BJ35" s="130">
        <v>22</v>
      </c>
      <c r="BK35" s="130">
        <v>27</v>
      </c>
      <c r="BL35" s="130">
        <v>26</v>
      </c>
      <c r="BM35" s="130">
        <v>26</v>
      </c>
      <c r="BN35" s="130">
        <v>32</v>
      </c>
      <c r="BO35" s="130">
        <v>32</v>
      </c>
      <c r="BP35" s="122"/>
    </row>
    <row r="36" spans="1:68" hidden="1" x14ac:dyDescent="0.25">
      <c r="C36" s="122" t="s">
        <v>58</v>
      </c>
      <c r="D36" s="122"/>
      <c r="E36" s="122"/>
      <c r="F36" s="122"/>
      <c r="G36" s="122"/>
      <c r="H36" s="122"/>
      <c r="I36" s="122"/>
      <c r="J36" s="122"/>
      <c r="K36" s="122"/>
      <c r="L36" s="122"/>
      <c r="M36" s="122"/>
      <c r="N36" s="122"/>
      <c r="O36" s="122"/>
      <c r="P36" s="122"/>
      <c r="Q36" s="122"/>
      <c r="R36" s="122"/>
      <c r="S36" s="122"/>
      <c r="T36" s="122"/>
      <c r="U36" s="122"/>
      <c r="V36" s="122"/>
      <c r="W36" s="122"/>
      <c r="X36" s="122"/>
      <c r="Y36" s="122"/>
      <c r="Z36" s="122"/>
      <c r="AA36" s="130"/>
      <c r="AB36" s="130"/>
      <c r="AC36" s="122"/>
      <c r="AD36" s="130" t="s">
        <v>59</v>
      </c>
      <c r="AE36" s="130">
        <v>1</v>
      </c>
      <c r="AF36" s="130">
        <v>1</v>
      </c>
      <c r="AG36" s="130">
        <v>1</v>
      </c>
      <c r="AH36" s="130">
        <v>1</v>
      </c>
      <c r="AI36" s="130">
        <v>2</v>
      </c>
      <c r="AJ36" s="130">
        <v>2</v>
      </c>
      <c r="AK36" s="130">
        <v>2</v>
      </c>
      <c r="AL36" s="130">
        <v>2</v>
      </c>
      <c r="AM36" s="130">
        <v>3</v>
      </c>
      <c r="AN36" s="130">
        <v>3</v>
      </c>
      <c r="AO36" s="130">
        <v>2</v>
      </c>
      <c r="AP36" s="122"/>
      <c r="AQ36" s="130">
        <v>3</v>
      </c>
      <c r="AR36" s="130">
        <v>5</v>
      </c>
      <c r="AS36" s="130">
        <v>4</v>
      </c>
      <c r="AT36" s="130">
        <v>6</v>
      </c>
      <c r="AU36" s="130">
        <v>8</v>
      </c>
      <c r="AV36" s="130">
        <v>8</v>
      </c>
      <c r="AW36" s="130">
        <v>11</v>
      </c>
      <c r="AX36" s="130">
        <v>10</v>
      </c>
      <c r="AY36" s="130">
        <v>11</v>
      </c>
      <c r="AZ36" s="130">
        <v>9</v>
      </c>
      <c r="BA36" s="130">
        <v>13</v>
      </c>
      <c r="BB36" s="130">
        <v>12</v>
      </c>
      <c r="BC36" s="122"/>
      <c r="BD36" s="130">
        <v>11</v>
      </c>
      <c r="BE36" s="130">
        <v>14</v>
      </c>
      <c r="BF36" s="130">
        <v>14</v>
      </c>
      <c r="BG36" s="130">
        <v>14</v>
      </c>
      <c r="BH36" s="130">
        <v>16</v>
      </c>
      <c r="BI36" s="130">
        <v>16</v>
      </c>
      <c r="BJ36" s="130">
        <v>15</v>
      </c>
      <c r="BK36" s="130">
        <v>15</v>
      </c>
      <c r="BL36" s="130">
        <v>15</v>
      </c>
      <c r="BM36" s="130">
        <v>15</v>
      </c>
      <c r="BN36" s="130">
        <v>15</v>
      </c>
      <c r="BO36" s="130">
        <v>15</v>
      </c>
      <c r="BP36" s="122"/>
    </row>
    <row r="37" spans="1:68" x14ac:dyDescent="0.25">
      <c r="C37" s="122"/>
      <c r="D37" s="122"/>
      <c r="E37" s="122"/>
      <c r="F37" s="122"/>
      <c r="G37" s="122"/>
      <c r="H37" s="122"/>
      <c r="I37" s="122"/>
      <c r="J37" s="122"/>
      <c r="K37" s="122"/>
      <c r="L37" s="122"/>
      <c r="M37" s="122"/>
      <c r="N37" s="122"/>
      <c r="O37" s="122"/>
      <c r="P37" s="122"/>
      <c r="Q37" s="122"/>
      <c r="R37" s="122"/>
      <c r="S37" s="122"/>
      <c r="T37" s="122"/>
      <c r="U37" s="122"/>
      <c r="V37" s="122"/>
      <c r="W37" s="122"/>
      <c r="X37" s="122"/>
      <c r="Y37" s="122"/>
      <c r="Z37" s="122"/>
      <c r="AA37" s="122"/>
      <c r="AB37" s="122"/>
      <c r="AC37" s="122"/>
      <c r="AD37" s="122"/>
      <c r="AE37" s="122"/>
      <c r="AF37" s="122"/>
      <c r="AG37" s="122"/>
      <c r="AH37" s="122"/>
      <c r="AI37" s="122"/>
      <c r="AJ37" s="122"/>
      <c r="AK37" s="122"/>
      <c r="AL37" s="122"/>
      <c r="AM37" s="122"/>
      <c r="AN37" s="122"/>
      <c r="AO37" s="122"/>
      <c r="AP37" s="122"/>
      <c r="AQ37" s="122"/>
      <c r="AR37" s="122"/>
      <c r="AS37" s="122"/>
      <c r="AT37" s="122"/>
      <c r="AU37" s="122"/>
      <c r="AV37" s="122"/>
      <c r="AW37" s="122"/>
      <c r="AX37" s="122"/>
      <c r="AY37" s="122"/>
      <c r="AZ37" s="122"/>
      <c r="BA37" s="122"/>
      <c r="BB37" s="122"/>
      <c r="BC37" s="122"/>
      <c r="BD37" s="122"/>
      <c r="BE37" s="122"/>
      <c r="BF37" s="122"/>
      <c r="BG37" s="122"/>
      <c r="BH37" s="122"/>
      <c r="BI37" s="122"/>
      <c r="BJ37" s="122"/>
      <c r="BK37" s="122"/>
      <c r="BL37" s="122"/>
      <c r="BM37" s="122"/>
      <c r="BN37" s="122"/>
      <c r="BO37" s="122"/>
      <c r="BP37" s="122"/>
    </row>
    <row r="38" spans="1:68" x14ac:dyDescent="0.25">
      <c r="C38" s="124" t="s">
        <v>61</v>
      </c>
      <c r="D38" s="122"/>
      <c r="E38" s="122"/>
      <c r="F38" s="122"/>
      <c r="G38" s="122"/>
      <c r="H38" s="122"/>
      <c r="I38" s="122"/>
      <c r="J38" s="122"/>
      <c r="K38" s="122"/>
      <c r="L38" s="122"/>
      <c r="M38" s="122"/>
      <c r="N38" s="122"/>
      <c r="O38" s="122"/>
      <c r="P38" s="122"/>
      <c r="Q38" s="122"/>
      <c r="R38" s="122"/>
      <c r="S38" s="122"/>
      <c r="T38" s="122"/>
      <c r="U38" s="122"/>
      <c r="V38" s="122"/>
      <c r="W38" s="122"/>
      <c r="X38" s="122"/>
      <c r="Y38" s="122"/>
      <c r="Z38" s="122"/>
      <c r="AA38" s="131">
        <f>AA18-AA35-AA36</f>
        <v>0</v>
      </c>
      <c r="AB38" s="131"/>
      <c r="AC38" s="122"/>
      <c r="AD38" s="131"/>
      <c r="AE38" s="131"/>
      <c r="AF38" s="131"/>
      <c r="AG38" s="131"/>
      <c r="AH38" s="131"/>
      <c r="AI38" s="131"/>
      <c r="AJ38" s="131"/>
      <c r="AK38" s="131"/>
      <c r="AL38" s="131"/>
      <c r="AM38" s="131"/>
      <c r="AN38" s="131"/>
      <c r="AO38" s="131"/>
      <c r="AP38" s="122"/>
      <c r="AQ38" s="131"/>
      <c r="AR38" s="131"/>
      <c r="AS38" s="131"/>
      <c r="AT38" s="131"/>
      <c r="AU38" s="131"/>
      <c r="AV38" s="131"/>
      <c r="AW38" s="131"/>
      <c r="AX38" s="131"/>
      <c r="AY38" s="131"/>
      <c r="AZ38" s="131"/>
      <c r="BA38" s="131"/>
      <c r="BB38" s="131"/>
      <c r="BC38" s="122"/>
      <c r="BD38" s="131"/>
      <c r="BE38" s="131"/>
      <c r="BF38" s="131"/>
      <c r="BG38" s="131"/>
      <c r="BH38" s="131"/>
      <c r="BI38" s="131"/>
      <c r="BJ38" s="131"/>
      <c r="BK38" s="131"/>
      <c r="BL38" s="131"/>
      <c r="BM38" s="131"/>
      <c r="BN38" s="131"/>
      <c r="BO38" s="131"/>
      <c r="BP38" s="122"/>
    </row>
    <row r="39" spans="1:68" x14ac:dyDescent="0.25">
      <c r="A39" s="85" t="s">
        <v>62</v>
      </c>
      <c r="B39" s="85" t="s">
        <v>13</v>
      </c>
      <c r="C39" s="122" t="s">
        <v>36</v>
      </c>
      <c r="D39" s="128">
        <f>(SUMIFS('Distribution Rates'!E:E,'Distribution Rates'!$B:$B,'Lost Revenue'!$B39,'Distribution Rates'!$A:$A,'Lost Revenue'!D$2,'Distribution Rates'!$C:$C,'Lost Revenue'!$A39))*-D25</f>
        <v>0</v>
      </c>
      <c r="E39" s="128">
        <f>(SUMIFS('Distribution Rates'!F:F,'Distribution Rates'!$B:$B,'Lost Revenue'!$B39,'Distribution Rates'!$A:$A,'Lost Revenue'!E$2,'Distribution Rates'!$C:$C,'Lost Revenue'!$A39))*-E25</f>
        <v>0</v>
      </c>
      <c r="F39" s="128">
        <f>(SUMIFS('Distribution Rates'!G:G,'Distribution Rates'!$B:$B,'Lost Revenue'!$B39,'Distribution Rates'!$A:$A,'Lost Revenue'!F$2,'Distribution Rates'!$C:$C,'Lost Revenue'!$A39))*-F25</f>
        <v>0</v>
      </c>
      <c r="G39" s="128">
        <f>(SUMIFS('Distribution Rates'!H:H,'Distribution Rates'!$B:$B,'Lost Revenue'!$B39,'Distribution Rates'!$A:$A,'Lost Revenue'!G$2,'Distribution Rates'!$C:$C,'Lost Revenue'!$A39))*-G25</f>
        <v>0</v>
      </c>
      <c r="H39" s="128">
        <f>(SUMIFS('Distribution Rates'!I:I,'Distribution Rates'!$B:$B,'Lost Revenue'!$B39,'Distribution Rates'!$A:$A,'Lost Revenue'!H$2,'Distribution Rates'!$C:$C,'Lost Revenue'!$A39))*-H25</f>
        <v>0</v>
      </c>
      <c r="I39" s="128">
        <f>(SUMIFS('Distribution Rates'!J:J,'Distribution Rates'!$B:$B,'Lost Revenue'!$B39,'Distribution Rates'!$A:$A,'Lost Revenue'!I$2,'Distribution Rates'!$C:$C,'Lost Revenue'!$A39))*-I25</f>
        <v>0</v>
      </c>
      <c r="J39" s="128">
        <f>(SUMIFS('Distribution Rates'!K:K,'Distribution Rates'!$B:$B,'Lost Revenue'!$B39,'Distribution Rates'!$A:$A,'Lost Revenue'!J$2,'Distribution Rates'!$C:$C,'Lost Revenue'!$A39))*-J25</f>
        <v>0</v>
      </c>
      <c r="K39" s="128">
        <f>(SUMIFS('Distribution Rates'!L:L,'Distribution Rates'!$B:$B,'Lost Revenue'!$B39,'Distribution Rates'!$A:$A,'Lost Revenue'!K$2,'Distribution Rates'!$C:$C,'Lost Revenue'!$A39))*-K25</f>
        <v>0</v>
      </c>
      <c r="L39" s="128">
        <f>(SUMIFS('Distribution Rates'!M:M,'Distribution Rates'!$B:$B,'Lost Revenue'!$B39,'Distribution Rates'!$A:$A,'Lost Revenue'!L$2,'Distribution Rates'!$C:$C,'Lost Revenue'!$A39))*-L25</f>
        <v>0</v>
      </c>
      <c r="M39" s="128">
        <f>(SUMIFS('Distribution Rates'!N:N,'Distribution Rates'!$B:$B,'Lost Revenue'!$B39,'Distribution Rates'!$A:$A,'Lost Revenue'!M$2,'Distribution Rates'!$C:$C,'Lost Revenue'!$A39))*-M25</f>
        <v>0</v>
      </c>
      <c r="N39" s="128">
        <f>(SUMIFS('Distribution Rates'!O:O,'Distribution Rates'!$B:$B,'Lost Revenue'!$B39,'Distribution Rates'!$A:$A,'Lost Revenue'!N$2,'Distribution Rates'!$C:$C,'Lost Revenue'!$A39))*-N25</f>
        <v>0</v>
      </c>
      <c r="O39" s="128">
        <f>(SUMIFS('Distribution Rates'!P:P,'Distribution Rates'!$B:$B,'Lost Revenue'!$B39,'Distribution Rates'!$A:$A,'Lost Revenue'!O$2,'Distribution Rates'!$C:$C,'Lost Revenue'!$A39))*-O25</f>
        <v>0</v>
      </c>
      <c r="P39" s="128">
        <f>SUM(D39:O39)</f>
        <v>0</v>
      </c>
      <c r="Q39" s="128">
        <f>(SUMIFS('Distribution Rates'!E:E,'Distribution Rates'!$B:$B,'Lost Revenue'!$B39,'Distribution Rates'!$A:$A,'Lost Revenue'!Q$2,'Distribution Rates'!$C:$C,'Lost Revenue'!$A39))*-Q25</f>
        <v>0</v>
      </c>
      <c r="R39" s="128">
        <f>(SUMIFS('Distribution Rates'!F:F,'Distribution Rates'!$B:$B,'Lost Revenue'!$B39,'Distribution Rates'!$A:$A,'Lost Revenue'!R$2,'Distribution Rates'!$C:$C,'Lost Revenue'!$A39))*-R25</f>
        <v>0</v>
      </c>
      <c r="S39" s="128">
        <f>(SUMIFS('Distribution Rates'!G:G,'Distribution Rates'!$B:$B,'Lost Revenue'!$B39,'Distribution Rates'!$A:$A,'Lost Revenue'!S$2,'Distribution Rates'!$C:$C,'Lost Revenue'!$A39))*-S25</f>
        <v>0</v>
      </c>
      <c r="T39" s="128">
        <f>(SUMIFS('Distribution Rates'!H:H,'Distribution Rates'!$B:$B,'Lost Revenue'!$B39,'Distribution Rates'!$A:$A,'Lost Revenue'!T$2,'Distribution Rates'!$C:$C,'Lost Revenue'!$A39))*-T25</f>
        <v>0</v>
      </c>
      <c r="U39" s="128">
        <f>(SUMIFS('Distribution Rates'!I:I,'Distribution Rates'!$B:$B,'Lost Revenue'!$B39,'Distribution Rates'!$A:$A,'Lost Revenue'!U$2,'Distribution Rates'!$C:$C,'Lost Revenue'!$A39))*-U25</f>
        <v>0</v>
      </c>
      <c r="V39" s="128">
        <f>(SUMIFS('Distribution Rates'!J:J,'Distribution Rates'!$B:$B,'Lost Revenue'!$B39,'Distribution Rates'!$A:$A,'Lost Revenue'!V$2,'Distribution Rates'!$C:$C,'Lost Revenue'!$A39))*-V25</f>
        <v>0</v>
      </c>
      <c r="W39" s="128">
        <f>(SUMIFS('Distribution Rates'!K:K,'Distribution Rates'!$B:$B,'Lost Revenue'!$B39,'Distribution Rates'!$A:$A,'Lost Revenue'!W$2,'Distribution Rates'!$C:$C,'Lost Revenue'!$A39))*-W25</f>
        <v>3807</v>
      </c>
      <c r="X39" s="128">
        <f>(SUMIFS('Distribution Rates'!L:L,'Distribution Rates'!$B:$B,'Lost Revenue'!$B39,'Distribution Rates'!$A:$A,'Lost Revenue'!X$2,'Distribution Rates'!$C:$C,'Lost Revenue'!$A39))*-X25</f>
        <v>7614</v>
      </c>
      <c r="Y39" s="128">
        <f>(SUMIFS('Distribution Rates'!M:M,'Distribution Rates'!$B:$B,'Lost Revenue'!$B39,'Distribution Rates'!$A:$A,'Lost Revenue'!Y$2,'Distribution Rates'!$C:$C,'Lost Revenue'!$A39))*-Y25</f>
        <v>11421</v>
      </c>
      <c r="Z39" s="128">
        <f>(SUMIFS('Distribution Rates'!N:N,'Distribution Rates'!$B:$B,'Lost Revenue'!$B39,'Distribution Rates'!$A:$A,'Lost Revenue'!Z$2,'Distribution Rates'!$C:$C,'Lost Revenue'!$A39))*-Z25</f>
        <v>15228</v>
      </c>
      <c r="AA39" s="128">
        <f>(SUMIFS('Distribution Rates'!O:O,'Distribution Rates'!$B:$B,'Lost Revenue'!$B39,'Distribution Rates'!$A:$A,'Lost Revenue'!AA$2,'Distribution Rates'!$C:$C,'Lost Revenue'!$A39))*-AA25</f>
        <v>17816.759999999998</v>
      </c>
      <c r="AB39" s="128">
        <f>(SUMIFS('Distribution Rates'!P:P,'Distribution Rates'!$B:$B,'Lost Revenue'!$B39,'Distribution Rates'!$A:$A,'Lost Revenue'!AB$2,'Distribution Rates'!$C:$C,'Lost Revenue'!$A39))*-AB25</f>
        <v>18984.239999999998</v>
      </c>
      <c r="AC39" s="128">
        <f>SUM(Q39:AB39)</f>
        <v>74871</v>
      </c>
      <c r="AD39" s="128">
        <f>(SUMIFS('Distribution Rates'!E:E,'Distribution Rates'!$B:$B,'Lost Revenue'!$B39,'Distribution Rates'!$A:$A,'Lost Revenue'!AD$2,'Distribution Rates'!$C:$C,'Lost Revenue'!$A39))*-AD25</f>
        <v>19335</v>
      </c>
      <c r="AE39" s="128">
        <f>(SUMIFS('Distribution Rates'!F:F,'Distribution Rates'!$B:$B,'Lost Revenue'!$B39,'Distribution Rates'!$A:$A,'Lost Revenue'!AE$2,'Distribution Rates'!$C:$C,'Lost Revenue'!$A39))*-AE25</f>
        <v>18845.18</v>
      </c>
      <c r="AF39" s="128">
        <f>(SUMIFS('Distribution Rates'!G:G,'Distribution Rates'!$B:$B,'Lost Revenue'!$B39,'Distribution Rates'!$A:$A,'Lost Revenue'!AF$2,'Distribution Rates'!$C:$C,'Lost Revenue'!$A39))*-AF25</f>
        <v>15545.34</v>
      </c>
      <c r="AG39" s="128">
        <f>(SUMIFS('Distribution Rates'!H:H,'Distribution Rates'!$B:$B,'Lost Revenue'!$B39,'Distribution Rates'!$A:$A,'Lost Revenue'!AG$2,'Distribution Rates'!$C:$C,'Lost Revenue'!$A39))*-AG25</f>
        <v>11085.4</v>
      </c>
      <c r="AH39" s="128">
        <f>(SUMIFS('Distribution Rates'!I:I,'Distribution Rates'!$B:$B,'Lost Revenue'!$B39,'Distribution Rates'!$A:$A,'Lost Revenue'!AH$2,'Distribution Rates'!$C:$C,'Lost Revenue'!$A39))*-AH25</f>
        <v>7012.16</v>
      </c>
      <c r="AI39" s="128">
        <f>(SUMIFS('Distribution Rates'!J:J,'Distribution Rates'!$B:$B,'Lost Revenue'!$B39,'Distribution Rates'!$A:$A,'Lost Revenue'!AI$2,'Distribution Rates'!$C:$C,'Lost Revenue'!$A39))*-AI25</f>
        <v>4176.3600000000006</v>
      </c>
      <c r="AJ39" s="128">
        <f>(SUMIFS('Distribution Rates'!K:K,'Distribution Rates'!$B:$B,'Lost Revenue'!$B39,'Distribution Rates'!$A:$A,'Lost Revenue'!AJ$2,'Distribution Rates'!$C:$C,'Lost Revenue'!$A39))*-AJ25</f>
        <v>9976.86</v>
      </c>
      <c r="AK39" s="128">
        <f>(SUMIFS('Distribution Rates'!L:L,'Distribution Rates'!$B:$B,'Lost Revenue'!$B39,'Distribution Rates'!$A:$A,'Lost Revenue'!AK$2,'Distribution Rates'!$C:$C,'Lost Revenue'!$A39))*-AK25</f>
        <v>15339.1</v>
      </c>
      <c r="AL39" s="128">
        <f>(SUMIFS('Distribution Rates'!M:M,'Distribution Rates'!$B:$B,'Lost Revenue'!$B39,'Distribution Rates'!$A:$A,'Lost Revenue'!AL$2,'Distribution Rates'!$C:$C,'Lost Revenue'!$A39))*-AL25</f>
        <v>19695.920000000002</v>
      </c>
      <c r="AM39" s="128">
        <f>(SUMIFS('Distribution Rates'!N:N,'Distribution Rates'!$B:$B,'Lost Revenue'!$B39,'Distribution Rates'!$A:$A,'Lost Revenue'!AM$2,'Distribution Rates'!$C:$C,'Lost Revenue'!$A39))*-AM25</f>
        <v>25109.72</v>
      </c>
      <c r="AN39" s="128">
        <f>(SUMIFS('Distribution Rates'!O:O,'Distribution Rates'!$B:$B,'Lost Revenue'!$B39,'Distribution Rates'!$A:$A,'Lost Revenue'!AN$2,'Distribution Rates'!$C:$C,'Lost Revenue'!$A39))*-AN25</f>
        <v>30136.82</v>
      </c>
      <c r="AO39" s="128">
        <f>(SUMIFS('Distribution Rates'!P:P,'Distribution Rates'!$B:$B,'Lost Revenue'!$B39,'Distribution Rates'!$A:$A,'Lost Revenue'!AO$2,'Distribution Rates'!$C:$C,'Lost Revenue'!$A39))*-AO25</f>
        <v>32482.800000000003</v>
      </c>
      <c r="AP39" s="128">
        <f>SUM(AD39:AO39)</f>
        <v>208740.66000000003</v>
      </c>
      <c r="AQ39" s="128">
        <f>(SUMIFS('Distribution Rates'!E:E,'Distribution Rates'!$B:$B,'Lost Revenue'!$B39,'Distribution Rates'!$A:$A,'Lost Revenue'!AQ$2,'Distribution Rates'!$C:$C,'Lost Revenue'!$A39))*-AQ25</f>
        <v>38091.5</v>
      </c>
      <c r="AR39" s="128">
        <f>(SUMIFS('Distribution Rates'!F:F,'Distribution Rates'!$B:$B,'Lost Revenue'!$B39,'Distribution Rates'!$A:$A,'Lost Revenue'!AR$2,'Distribution Rates'!$C:$C,'Lost Revenue'!$A39))*-AR25</f>
        <v>34676.400000000001</v>
      </c>
      <c r="AS39" s="128">
        <f>(SUMIFS('Distribution Rates'!G:G,'Distribution Rates'!$B:$B,'Lost Revenue'!$B39,'Distribution Rates'!$A:$A,'Lost Revenue'!AS$2,'Distribution Rates'!$C:$C,'Lost Revenue'!$A39))*-AS25</f>
        <v>32968.85</v>
      </c>
      <c r="AT39" s="128">
        <f>(SUMIFS('Distribution Rates'!H:H,'Distribution Rates'!$B:$B,'Lost Revenue'!$B39,'Distribution Rates'!$A:$A,'Lost Revenue'!AT$2,'Distribution Rates'!$C:$C,'Lost Revenue'!$A39))*-AT25</f>
        <v>30919.79</v>
      </c>
      <c r="AU39" s="128">
        <f>(SUMIFS('Distribution Rates'!I:I,'Distribution Rates'!$B:$B,'Lost Revenue'!$B39,'Distribution Rates'!$A:$A,'Lost Revenue'!AU$2,'Distribution Rates'!$C:$C,'Lost Revenue'!$A39))*-AU25</f>
        <v>29790.18</v>
      </c>
      <c r="AV39" s="128">
        <f>(SUMIFS('Distribution Rates'!J:J,'Distribution Rates'!$B:$B,'Lost Revenue'!$B39,'Distribution Rates'!$A:$A,'Lost Revenue'!AV$2,'Distribution Rates'!$C:$C,'Lost Revenue'!$A39))*-AV25</f>
        <v>28108.899999999998</v>
      </c>
      <c r="AW39" s="128">
        <f>(SUMIFS('Distribution Rates'!K:K,'Distribution Rates'!$B:$B,'Lost Revenue'!$B39,'Distribution Rates'!$A:$A,'Lost Revenue'!AW$2,'Distribution Rates'!$C:$C,'Lost Revenue'!$A39))*-AW25</f>
        <v>27425.88</v>
      </c>
      <c r="AX39" s="128">
        <f>(SUMIFS('Distribution Rates'!L:L,'Distribution Rates'!$B:$B,'Lost Revenue'!$B39,'Distribution Rates'!$A:$A,'Lost Revenue'!AX$2,'Distribution Rates'!$C:$C,'Lost Revenue'!$A39))*-AX25</f>
        <v>26138.649999999998</v>
      </c>
      <c r="AY39" s="128">
        <f>(SUMIFS('Distribution Rates'!M:M,'Distribution Rates'!$B:$B,'Lost Revenue'!$B39,'Distribution Rates'!$A:$A,'Lost Revenue'!AY$2,'Distribution Rates'!$C:$C,'Lost Revenue'!$A39))*-AY25</f>
        <v>24562.45</v>
      </c>
      <c r="AZ39" s="128">
        <f>(SUMIFS('Distribution Rates'!N:N,'Distribution Rates'!$B:$B,'Lost Revenue'!$B39,'Distribution Rates'!$A:$A,'Lost Revenue'!AZ$2,'Distribution Rates'!$C:$C,'Lost Revenue'!$A39))*-AZ25</f>
        <v>19860.12</v>
      </c>
      <c r="BA39" s="128">
        <f>(SUMIFS('Distribution Rates'!O:O,'Distribution Rates'!$B:$B,'Lost Revenue'!$B39,'Distribution Rates'!$A:$A,'Lost Revenue'!BA$2,'Distribution Rates'!$C:$C,'Lost Revenue'!$A39))*-BA25</f>
        <v>15026.44</v>
      </c>
      <c r="BB39" s="128">
        <f>(SUMIFS('Distribution Rates'!P:P,'Distribution Rates'!$B:$B,'Lost Revenue'!$B39,'Distribution Rates'!$A:$A,'Lost Revenue'!BB$2,'Distribution Rates'!$C:$C,'Lost Revenue'!$A39))*-BB25</f>
        <v>12031.66</v>
      </c>
      <c r="BC39" s="128">
        <f>SUM(AQ39:BB39)</f>
        <v>319600.81999999995</v>
      </c>
      <c r="BD39" s="128">
        <f>(SUMIFS('Distribution Rates'!E:E,'Distribution Rates'!$B:$B,'Lost Revenue'!$B39,'Distribution Rates'!$A:$A,'Lost Revenue'!BD$2,'Distribution Rates'!$C:$C,'Lost Revenue'!$A39))*-BD25</f>
        <v>11045.72</v>
      </c>
      <c r="BE39" s="128">
        <f>(SUMIFS('Distribution Rates'!F:F,'Distribution Rates'!$B:$B,'Lost Revenue'!$B39,'Distribution Rates'!$A:$A,'Lost Revenue'!BE$2,'Distribution Rates'!$C:$C,'Lost Revenue'!$A39))*-BE25</f>
        <v>10000.129999999999</v>
      </c>
      <c r="BF39" s="128">
        <f>(SUMIFS('Distribution Rates'!G:G,'Distribution Rates'!$B:$B,'Lost Revenue'!$B39,'Distribution Rates'!$A:$A,'Lost Revenue'!BF$2,'Distribution Rates'!$C:$C,'Lost Revenue'!$A39))*-BF25</f>
        <v>7774.9</v>
      </c>
      <c r="BG39" s="128">
        <f>(SUMIFS('Distribution Rates'!H:H,'Distribution Rates'!$B:$B,'Lost Revenue'!$B39,'Distribution Rates'!$A:$A,'Lost Revenue'!BG$2,'Distribution Rates'!$C:$C,'Lost Revenue'!$A39))*-BG25</f>
        <v>6836.5499999999993</v>
      </c>
      <c r="BH39" s="128">
        <f>(SUMIFS('Distribution Rates'!I:I,'Distribution Rates'!$B:$B,'Lost Revenue'!$B39,'Distribution Rates'!$A:$A,'Lost Revenue'!BH$2,'Distribution Rates'!$C:$C,'Lost Revenue'!$A39))*-BH25</f>
        <v>4262.79</v>
      </c>
      <c r="BI39" s="128">
        <f>(SUMIFS('Distribution Rates'!J:J,'Distribution Rates'!$B:$B,'Lost Revenue'!$B39,'Distribution Rates'!$A:$A,'Lost Revenue'!BI$2,'Distribution Rates'!$C:$C,'Lost Revenue'!$A39))*-BI25</f>
        <v>697.06</v>
      </c>
      <c r="BJ39" s="128">
        <f>(SUMIFS('Distribution Rates'!K:K,'Distribution Rates'!$B:$B,'Lost Revenue'!$B39,'Distribution Rates'!$A:$A,'Lost Revenue'!BJ$2,'Distribution Rates'!$C:$C,'Lost Revenue'!$A39))*-BJ25</f>
        <v>53.62</v>
      </c>
      <c r="BK39" s="128">
        <f>(SUMIFS('Distribution Rates'!L:L,'Distribution Rates'!$B:$B,'Lost Revenue'!$B39,'Distribution Rates'!$A:$A,'Lost Revenue'!BK$2,'Distribution Rates'!$C:$C,'Lost Revenue'!$A39))*-BK25</f>
        <v>0</v>
      </c>
      <c r="BL39" s="128">
        <f>(SUMIFS('Distribution Rates'!M:M,'Distribution Rates'!$B:$B,'Lost Revenue'!$B39,'Distribution Rates'!$A:$A,'Lost Revenue'!BL$2,'Distribution Rates'!$C:$C,'Lost Revenue'!$A39))*-BL25</f>
        <v>0</v>
      </c>
      <c r="BM39" s="128">
        <f>(SUMIFS('Distribution Rates'!N:N,'Distribution Rates'!$B:$B,'Lost Revenue'!$B39,'Distribution Rates'!$A:$A,'Lost Revenue'!BM$2,'Distribution Rates'!$C:$C,'Lost Revenue'!$A39))*-BM25</f>
        <v>0</v>
      </c>
      <c r="BN39" s="128">
        <f>(SUMIFS('Distribution Rates'!O:O,'Distribution Rates'!$B:$B,'Lost Revenue'!$B39,'Distribution Rates'!$A:$A,'Lost Revenue'!BN$2,'Distribution Rates'!$C:$C,'Lost Revenue'!$A39))*-BN25</f>
        <v>0</v>
      </c>
      <c r="BO39" s="128">
        <f>(SUMIFS('Distribution Rates'!P:P,'Distribution Rates'!$B:$B,'Lost Revenue'!$B39,'Distribution Rates'!$A:$A,'Lost Revenue'!BO$2,'Distribution Rates'!$C:$C,'Lost Revenue'!$A39))*-BO25</f>
        <v>0</v>
      </c>
      <c r="BP39" s="128">
        <f>SUM(BD39:BO39)</f>
        <v>40670.770000000004</v>
      </c>
    </row>
    <row r="40" spans="1:68" x14ac:dyDescent="0.25">
      <c r="A40" s="85" t="s">
        <v>62</v>
      </c>
      <c r="B40" s="85" t="s">
        <v>13</v>
      </c>
      <c r="C40" s="122" t="s">
        <v>37</v>
      </c>
      <c r="D40" s="128">
        <f>(SUMIFS('Distribution Rates'!E:E,'Distribution Rates'!$B:$B,'Lost Revenue'!$B40,'Distribution Rates'!$A:$A,'Lost Revenue'!D$2,'Distribution Rates'!$C:$C,'Lost Revenue'!$A40))*-D26</f>
        <v>0</v>
      </c>
      <c r="E40" s="128">
        <f>(SUMIFS('Distribution Rates'!F:F,'Distribution Rates'!$B:$B,'Lost Revenue'!$B40,'Distribution Rates'!$A:$A,'Lost Revenue'!E$2,'Distribution Rates'!$C:$C,'Lost Revenue'!$A40))*-E26</f>
        <v>0</v>
      </c>
      <c r="F40" s="128">
        <f>(SUMIFS('Distribution Rates'!G:G,'Distribution Rates'!$B:$B,'Lost Revenue'!$B40,'Distribution Rates'!$A:$A,'Lost Revenue'!F$2,'Distribution Rates'!$C:$C,'Lost Revenue'!$A40))*-F26</f>
        <v>0</v>
      </c>
      <c r="G40" s="128">
        <f>(SUMIFS('Distribution Rates'!H:H,'Distribution Rates'!$B:$B,'Lost Revenue'!$B40,'Distribution Rates'!$A:$A,'Lost Revenue'!G$2,'Distribution Rates'!$C:$C,'Lost Revenue'!$A40))*-G26</f>
        <v>0</v>
      </c>
      <c r="H40" s="128">
        <f>(SUMIFS('Distribution Rates'!I:I,'Distribution Rates'!$B:$B,'Lost Revenue'!$B40,'Distribution Rates'!$A:$A,'Lost Revenue'!H$2,'Distribution Rates'!$C:$C,'Lost Revenue'!$A40))*-H26</f>
        <v>0</v>
      </c>
      <c r="I40" s="128">
        <f>(SUMIFS('Distribution Rates'!J:J,'Distribution Rates'!$B:$B,'Lost Revenue'!$B40,'Distribution Rates'!$A:$A,'Lost Revenue'!I$2,'Distribution Rates'!$C:$C,'Lost Revenue'!$A40))*-I26</f>
        <v>0</v>
      </c>
      <c r="J40" s="128">
        <f>(SUMIFS('Distribution Rates'!K:K,'Distribution Rates'!$B:$B,'Lost Revenue'!$B40,'Distribution Rates'!$A:$A,'Lost Revenue'!J$2,'Distribution Rates'!$C:$C,'Lost Revenue'!$A40))*-J26</f>
        <v>0</v>
      </c>
      <c r="K40" s="128">
        <f>(SUMIFS('Distribution Rates'!L:L,'Distribution Rates'!$B:$B,'Lost Revenue'!$B40,'Distribution Rates'!$A:$A,'Lost Revenue'!K$2,'Distribution Rates'!$C:$C,'Lost Revenue'!$A40))*-K26</f>
        <v>0</v>
      </c>
      <c r="L40" s="128">
        <f>(SUMIFS('Distribution Rates'!M:M,'Distribution Rates'!$B:$B,'Lost Revenue'!$B40,'Distribution Rates'!$A:$A,'Lost Revenue'!L$2,'Distribution Rates'!$C:$C,'Lost Revenue'!$A40))*-L26</f>
        <v>0</v>
      </c>
      <c r="M40" s="128">
        <f>(SUMIFS('Distribution Rates'!N:N,'Distribution Rates'!$B:$B,'Lost Revenue'!$B40,'Distribution Rates'!$A:$A,'Lost Revenue'!M$2,'Distribution Rates'!$C:$C,'Lost Revenue'!$A40))*-M26</f>
        <v>0</v>
      </c>
      <c r="N40" s="128">
        <f>(SUMIFS('Distribution Rates'!O:O,'Distribution Rates'!$B:$B,'Lost Revenue'!$B40,'Distribution Rates'!$A:$A,'Lost Revenue'!N$2,'Distribution Rates'!$C:$C,'Lost Revenue'!$A40))*-N26</f>
        <v>0</v>
      </c>
      <c r="O40" s="128">
        <f>(SUMIFS('Distribution Rates'!P:P,'Distribution Rates'!$B:$B,'Lost Revenue'!$B40,'Distribution Rates'!$A:$A,'Lost Revenue'!O$2,'Distribution Rates'!$C:$C,'Lost Revenue'!$A40))*-O26</f>
        <v>0</v>
      </c>
      <c r="P40" s="128">
        <f t="shared" ref="P40:P46" si="150">SUM(D40:O40)</f>
        <v>0</v>
      </c>
      <c r="Q40" s="128">
        <f>(SUMIFS('Distribution Rates'!E:E,'Distribution Rates'!$B:$B,'Lost Revenue'!$B40,'Distribution Rates'!$A:$A,'Lost Revenue'!Q$2,'Distribution Rates'!$C:$C,'Lost Revenue'!$A40))*-Q26</f>
        <v>0</v>
      </c>
      <c r="R40" s="128">
        <f>(SUMIFS('Distribution Rates'!F:F,'Distribution Rates'!$B:$B,'Lost Revenue'!$B40,'Distribution Rates'!$A:$A,'Lost Revenue'!R$2,'Distribution Rates'!$C:$C,'Lost Revenue'!$A40))*-R26</f>
        <v>0</v>
      </c>
      <c r="S40" s="128">
        <f>(SUMIFS('Distribution Rates'!G:G,'Distribution Rates'!$B:$B,'Lost Revenue'!$B40,'Distribution Rates'!$A:$A,'Lost Revenue'!S$2,'Distribution Rates'!$C:$C,'Lost Revenue'!$A40))*-S26</f>
        <v>0</v>
      </c>
      <c r="T40" s="128">
        <f>(SUMIFS('Distribution Rates'!H:H,'Distribution Rates'!$B:$B,'Lost Revenue'!$B40,'Distribution Rates'!$A:$A,'Lost Revenue'!T$2,'Distribution Rates'!$C:$C,'Lost Revenue'!$A40))*-T26</f>
        <v>0</v>
      </c>
      <c r="U40" s="128">
        <f>(SUMIFS('Distribution Rates'!I:I,'Distribution Rates'!$B:$B,'Lost Revenue'!$B40,'Distribution Rates'!$A:$A,'Lost Revenue'!U$2,'Distribution Rates'!$C:$C,'Lost Revenue'!$A40))*-U26</f>
        <v>0</v>
      </c>
      <c r="V40" s="128">
        <f>(SUMIFS('Distribution Rates'!J:J,'Distribution Rates'!$B:$B,'Lost Revenue'!$B40,'Distribution Rates'!$A:$A,'Lost Revenue'!V$2,'Distribution Rates'!$C:$C,'Lost Revenue'!$A40))*-V26</f>
        <v>0</v>
      </c>
      <c r="W40" s="128">
        <f>(SUMIFS('Distribution Rates'!K:K,'Distribution Rates'!$B:$B,'Lost Revenue'!$B40,'Distribution Rates'!$A:$A,'Lost Revenue'!W$2,'Distribution Rates'!$C:$C,'Lost Revenue'!$A40))*-W26</f>
        <v>228.42</v>
      </c>
      <c r="X40" s="128">
        <f>(SUMIFS('Distribution Rates'!L:L,'Distribution Rates'!$B:$B,'Lost Revenue'!$B40,'Distribution Rates'!$A:$A,'Lost Revenue'!X$2,'Distribution Rates'!$C:$C,'Lost Revenue'!$A40))*-X26</f>
        <v>456.84</v>
      </c>
      <c r="Y40" s="128">
        <f>(SUMIFS('Distribution Rates'!M:M,'Distribution Rates'!$B:$B,'Lost Revenue'!$B40,'Distribution Rates'!$A:$A,'Lost Revenue'!Y$2,'Distribution Rates'!$C:$C,'Lost Revenue'!$A40))*-Y26</f>
        <v>685.26</v>
      </c>
      <c r="Z40" s="128">
        <f>(SUMIFS('Distribution Rates'!N:N,'Distribution Rates'!$B:$B,'Lost Revenue'!$B40,'Distribution Rates'!$A:$A,'Lost Revenue'!Z$2,'Distribution Rates'!$C:$C,'Lost Revenue'!$A40))*-Z26</f>
        <v>913.68</v>
      </c>
      <c r="AA40" s="128">
        <f>(SUMIFS('Distribution Rates'!O:O,'Distribution Rates'!$B:$B,'Lost Revenue'!$B40,'Distribution Rates'!$A:$A,'Lost Revenue'!AA$2,'Distribution Rates'!$C:$C,'Lost Revenue'!$A40))*-AA26</f>
        <v>1142.0999999999999</v>
      </c>
      <c r="AB40" s="128">
        <f>(SUMIFS('Distribution Rates'!P:P,'Distribution Rates'!$B:$B,'Lost Revenue'!$B40,'Distribution Rates'!$A:$A,'Lost Revenue'!AB$2,'Distribution Rates'!$C:$C,'Lost Revenue'!$A40))*-AB26</f>
        <v>1370.52</v>
      </c>
      <c r="AC40" s="128">
        <f t="shared" ref="AC40:AC46" si="151">SUM(Q40:AB40)</f>
        <v>4796.82</v>
      </c>
      <c r="AD40" s="128">
        <f>(SUMIFS('Distribution Rates'!E:E,'Distribution Rates'!$B:$B,'Lost Revenue'!$B40,'Distribution Rates'!$A:$A,'Lost Revenue'!AD$2,'Distribution Rates'!$C:$C,'Lost Revenue'!$A40))*-AD26</f>
        <v>1546.8000000000002</v>
      </c>
      <c r="AE40" s="128">
        <f>(SUMIFS('Distribution Rates'!F:F,'Distribution Rates'!$B:$B,'Lost Revenue'!$B40,'Distribution Rates'!$A:$A,'Lost Revenue'!AE$2,'Distribution Rates'!$C:$C,'Lost Revenue'!$A40))*-AE26</f>
        <v>1701.48</v>
      </c>
      <c r="AF40" s="128">
        <f>(SUMIFS('Distribution Rates'!G:G,'Distribution Rates'!$B:$B,'Lost Revenue'!$B40,'Distribution Rates'!$A:$A,'Lost Revenue'!AF$2,'Distribution Rates'!$C:$C,'Lost Revenue'!$A40))*-AF26</f>
        <v>1649.92</v>
      </c>
      <c r="AG40" s="128">
        <f>(SUMIFS('Distribution Rates'!H:H,'Distribution Rates'!$B:$B,'Lost Revenue'!$B40,'Distribution Rates'!$A:$A,'Lost Revenue'!AG$2,'Distribution Rates'!$C:$C,'Lost Revenue'!$A40))*-AG26</f>
        <v>1572.5800000000002</v>
      </c>
      <c r="AH40" s="128">
        <f>(SUMIFS('Distribution Rates'!I:I,'Distribution Rates'!$B:$B,'Lost Revenue'!$B40,'Distribution Rates'!$A:$A,'Lost Revenue'!AH$2,'Distribution Rates'!$C:$C,'Lost Revenue'!$A40))*-AH26</f>
        <v>1469.46</v>
      </c>
      <c r="AI40" s="128">
        <f>(SUMIFS('Distribution Rates'!J:J,'Distribution Rates'!$B:$B,'Lost Revenue'!$B40,'Distribution Rates'!$A:$A,'Lost Revenue'!AI$2,'Distribution Rates'!$C:$C,'Lost Revenue'!$A40))*-AI26</f>
        <v>1521.02</v>
      </c>
      <c r="AJ40" s="128">
        <f>(SUMIFS('Distribution Rates'!K:K,'Distribution Rates'!$B:$B,'Lost Revenue'!$B40,'Distribution Rates'!$A:$A,'Lost Revenue'!AJ$2,'Distribution Rates'!$C:$C,'Lost Revenue'!$A40))*-AJ26</f>
        <v>1985.0600000000002</v>
      </c>
      <c r="AK40" s="128">
        <f>(SUMIFS('Distribution Rates'!L:L,'Distribution Rates'!$B:$B,'Lost Revenue'!$B40,'Distribution Rates'!$A:$A,'Lost Revenue'!AK$2,'Distribution Rates'!$C:$C,'Lost Revenue'!$A40))*-AK26</f>
        <v>2474.88</v>
      </c>
      <c r="AL40" s="128">
        <f>(SUMIFS('Distribution Rates'!M:M,'Distribution Rates'!$B:$B,'Lost Revenue'!$B40,'Distribution Rates'!$A:$A,'Lost Revenue'!AL$2,'Distribution Rates'!$C:$C,'Lost Revenue'!$A40))*-AL26</f>
        <v>2913.1400000000003</v>
      </c>
      <c r="AM40" s="128">
        <f>(SUMIFS('Distribution Rates'!N:N,'Distribution Rates'!$B:$B,'Lost Revenue'!$B40,'Distribution Rates'!$A:$A,'Lost Revenue'!AM$2,'Distribution Rates'!$C:$C,'Lost Revenue'!$A40))*-AM26</f>
        <v>3325.6200000000003</v>
      </c>
      <c r="AN40" s="128">
        <f>(SUMIFS('Distribution Rates'!O:O,'Distribution Rates'!$B:$B,'Lost Revenue'!$B40,'Distribution Rates'!$A:$A,'Lost Revenue'!AN$2,'Distribution Rates'!$C:$C,'Lost Revenue'!$A40))*-AN26</f>
        <v>3841.2200000000003</v>
      </c>
      <c r="AO40" s="128">
        <f>(SUMIFS('Distribution Rates'!P:P,'Distribution Rates'!$B:$B,'Lost Revenue'!$B40,'Distribution Rates'!$A:$A,'Lost Revenue'!AO$2,'Distribution Rates'!$C:$C,'Lost Revenue'!$A40))*-AO26</f>
        <v>4331.04</v>
      </c>
      <c r="AP40" s="128">
        <f t="shared" ref="AP40:AP46" si="152">SUM(AD40:AO40)</f>
        <v>28332.22</v>
      </c>
      <c r="AQ40" s="128">
        <f>(SUMIFS('Distribution Rates'!E:E,'Distribution Rates'!$B:$B,'Lost Revenue'!$B40,'Distribution Rates'!$A:$A,'Lost Revenue'!AQ$2,'Distribution Rates'!$C:$C,'Lost Revenue'!$A40))*-AQ26</f>
        <v>4859.95</v>
      </c>
      <c r="AR40" s="128">
        <f>(SUMIFS('Distribution Rates'!F:F,'Distribution Rates'!$B:$B,'Lost Revenue'!$B40,'Distribution Rates'!$A:$A,'Lost Revenue'!AR$2,'Distribution Rates'!$C:$C,'Lost Revenue'!$A40))*-AR26</f>
        <v>4649.79</v>
      </c>
      <c r="AS40" s="128">
        <f>(SUMIFS('Distribution Rates'!G:G,'Distribution Rates'!$B:$B,'Lost Revenue'!$B40,'Distribution Rates'!$A:$A,'Lost Revenue'!AS$2,'Distribution Rates'!$C:$C,'Lost Revenue'!$A40))*-AS26</f>
        <v>4623.5199999999995</v>
      </c>
      <c r="AT40" s="128">
        <f>(SUMIFS('Distribution Rates'!H:H,'Distribution Rates'!$B:$B,'Lost Revenue'!$B40,'Distribution Rates'!$A:$A,'Lost Revenue'!AT$2,'Distribution Rates'!$C:$C,'Lost Revenue'!$A40))*-AT26</f>
        <v>4544.71</v>
      </c>
      <c r="AU40" s="128">
        <f>(SUMIFS('Distribution Rates'!I:I,'Distribution Rates'!$B:$B,'Lost Revenue'!$B40,'Distribution Rates'!$A:$A,'Lost Revenue'!AU$2,'Distribution Rates'!$C:$C,'Lost Revenue'!$A40))*-AU26</f>
        <v>4570.9799999999996</v>
      </c>
      <c r="AV40" s="128">
        <f>(SUMIFS('Distribution Rates'!J:J,'Distribution Rates'!$B:$B,'Lost Revenue'!$B40,'Distribution Rates'!$A:$A,'Lost Revenue'!AV$2,'Distribution Rates'!$C:$C,'Lost Revenue'!$A40))*-AV26</f>
        <v>4413.3599999999997</v>
      </c>
      <c r="AW40" s="128">
        <f>(SUMIFS('Distribution Rates'!K:K,'Distribution Rates'!$B:$B,'Lost Revenue'!$B40,'Distribution Rates'!$A:$A,'Lost Revenue'!AW$2,'Distribution Rates'!$C:$C,'Lost Revenue'!$A40))*-AW26</f>
        <v>4570.9799999999996</v>
      </c>
      <c r="AX40" s="128">
        <f>(SUMIFS('Distribution Rates'!L:L,'Distribution Rates'!$B:$B,'Lost Revenue'!$B40,'Distribution Rates'!$A:$A,'Lost Revenue'!AX$2,'Distribution Rates'!$C:$C,'Lost Revenue'!$A40))*-AX26</f>
        <v>4676.0599999999995</v>
      </c>
      <c r="AY40" s="128">
        <f>(SUMIFS('Distribution Rates'!M:M,'Distribution Rates'!$B:$B,'Lost Revenue'!$B40,'Distribution Rates'!$A:$A,'Lost Revenue'!AY$2,'Distribution Rates'!$C:$C,'Lost Revenue'!$A40))*-AY26</f>
        <v>4912.49</v>
      </c>
      <c r="AZ40" s="128">
        <f>(SUMIFS('Distribution Rates'!N:N,'Distribution Rates'!$B:$B,'Lost Revenue'!$B40,'Distribution Rates'!$A:$A,'Lost Revenue'!AZ$2,'Distribution Rates'!$C:$C,'Lost Revenue'!$A40))*-AZ26</f>
        <v>4991.3</v>
      </c>
      <c r="BA40" s="128">
        <f>(SUMIFS('Distribution Rates'!O:O,'Distribution Rates'!$B:$B,'Lost Revenue'!$B40,'Distribution Rates'!$A:$A,'Lost Revenue'!BA$2,'Distribution Rates'!$C:$C,'Lost Revenue'!$A40))*-BA26</f>
        <v>4859.95</v>
      </c>
      <c r="BB40" s="128">
        <f>(SUMIFS('Distribution Rates'!P:P,'Distribution Rates'!$B:$B,'Lost Revenue'!$B40,'Distribution Rates'!$A:$A,'Lost Revenue'!BB$2,'Distribution Rates'!$C:$C,'Lost Revenue'!$A40))*-BB26</f>
        <v>4886.22</v>
      </c>
      <c r="BC40" s="128">
        <f t="shared" ref="BC40:BC46" si="153">SUM(AQ40:BB40)</f>
        <v>56559.31</v>
      </c>
      <c r="BD40" s="128">
        <f>(SUMIFS('Distribution Rates'!E:E,'Distribution Rates'!$B:$B,'Lost Revenue'!$B40,'Distribution Rates'!$A:$A,'Lost Revenue'!BD$2,'Distribution Rates'!$C:$C,'Lost Revenue'!$A40))*-BD26</f>
        <v>5067.09</v>
      </c>
      <c r="BE40" s="128">
        <f>(SUMIFS('Distribution Rates'!F:F,'Distribution Rates'!$B:$B,'Lost Revenue'!$B40,'Distribution Rates'!$A:$A,'Lost Revenue'!BE$2,'Distribution Rates'!$C:$C,'Lost Revenue'!$A40))*-BE26</f>
        <v>5040.28</v>
      </c>
      <c r="BF40" s="128">
        <f>(SUMIFS('Distribution Rates'!G:G,'Distribution Rates'!$B:$B,'Lost Revenue'!$B40,'Distribution Rates'!$A:$A,'Lost Revenue'!BF$2,'Distribution Rates'!$C:$C,'Lost Revenue'!$A40))*-BF26</f>
        <v>4906.2299999999996</v>
      </c>
      <c r="BG40" s="128">
        <f>(SUMIFS('Distribution Rates'!H:H,'Distribution Rates'!$B:$B,'Lost Revenue'!$B40,'Distribution Rates'!$A:$A,'Lost Revenue'!BG$2,'Distribution Rates'!$C:$C,'Lost Revenue'!$A40))*-BG26</f>
        <v>4745.37</v>
      </c>
      <c r="BH40" s="128">
        <f>(SUMIFS('Distribution Rates'!I:I,'Distribution Rates'!$B:$B,'Lost Revenue'!$B40,'Distribution Rates'!$A:$A,'Lost Revenue'!BH$2,'Distribution Rates'!$C:$C,'Lost Revenue'!$A40))*-BH26</f>
        <v>4745.37</v>
      </c>
      <c r="BI40" s="128">
        <f>(SUMIFS('Distribution Rates'!J:J,'Distribution Rates'!$B:$B,'Lost Revenue'!$B40,'Distribution Rates'!$A:$A,'Lost Revenue'!BI$2,'Distribution Rates'!$C:$C,'Lost Revenue'!$A40))*-BI26</f>
        <v>4718.5599999999995</v>
      </c>
      <c r="BJ40" s="128">
        <f>(SUMIFS('Distribution Rates'!K:K,'Distribution Rates'!$B:$B,'Lost Revenue'!$B40,'Distribution Rates'!$A:$A,'Lost Revenue'!BJ$2,'Distribution Rates'!$C:$C,'Lost Revenue'!$A40))*-BJ26</f>
        <v>5013.4699999999993</v>
      </c>
      <c r="BK40" s="128">
        <f>(SUMIFS('Distribution Rates'!L:L,'Distribution Rates'!$B:$B,'Lost Revenue'!$B40,'Distribution Rates'!$A:$A,'Lost Revenue'!BK$2,'Distribution Rates'!$C:$C,'Lost Revenue'!$A40))*-BK26</f>
        <v>5013.4699999999993</v>
      </c>
      <c r="BL40" s="128">
        <f>(SUMIFS('Distribution Rates'!M:M,'Distribution Rates'!$B:$B,'Lost Revenue'!$B40,'Distribution Rates'!$A:$A,'Lost Revenue'!BL$2,'Distribution Rates'!$C:$C,'Lost Revenue'!$A40))*-BL26</f>
        <v>4959.8499999999995</v>
      </c>
      <c r="BM40" s="128">
        <f>(SUMIFS('Distribution Rates'!N:N,'Distribution Rates'!$B:$B,'Lost Revenue'!$B40,'Distribution Rates'!$A:$A,'Lost Revenue'!BM$2,'Distribution Rates'!$C:$C,'Lost Revenue'!$A40))*-BM26</f>
        <v>4933.04</v>
      </c>
      <c r="BN40" s="128">
        <f>(SUMIFS('Distribution Rates'!O:O,'Distribution Rates'!$B:$B,'Lost Revenue'!$B40,'Distribution Rates'!$A:$A,'Lost Revenue'!BN$2,'Distribution Rates'!$C:$C,'Lost Revenue'!$A40))*-BN26</f>
        <v>5308.38</v>
      </c>
      <c r="BO40" s="128">
        <f>(SUMIFS('Distribution Rates'!P:P,'Distribution Rates'!$B:$B,'Lost Revenue'!$B40,'Distribution Rates'!$A:$A,'Lost Revenue'!BO$2,'Distribution Rates'!$C:$C,'Lost Revenue'!$A40))*-BO26</f>
        <v>5040.28</v>
      </c>
      <c r="BP40" s="128">
        <f t="shared" ref="BP40:BP46" si="154">SUM(BD40:BO40)</f>
        <v>59491.389999999992</v>
      </c>
    </row>
    <row r="41" spans="1:68" x14ac:dyDescent="0.25">
      <c r="A41" s="85" t="s">
        <v>62</v>
      </c>
      <c r="B41" s="85" t="s">
        <v>13</v>
      </c>
      <c r="C41" s="122" t="s">
        <v>5</v>
      </c>
      <c r="D41" s="128">
        <f>(SUMIFS('Distribution Rates'!E:E,'Distribution Rates'!$B:$B,'Lost Revenue'!$B41,'Distribution Rates'!$A:$A,'Lost Revenue'!D$2,'Distribution Rates'!$C:$C,'Lost Revenue'!$A41))*-D27</f>
        <v>0</v>
      </c>
      <c r="E41" s="128">
        <f>(SUMIFS('Distribution Rates'!F:F,'Distribution Rates'!$B:$B,'Lost Revenue'!$B41,'Distribution Rates'!$A:$A,'Lost Revenue'!E$2,'Distribution Rates'!$C:$C,'Lost Revenue'!$A41))*-E27</f>
        <v>0</v>
      </c>
      <c r="F41" s="128">
        <f>(SUMIFS('Distribution Rates'!G:G,'Distribution Rates'!$B:$B,'Lost Revenue'!$B41,'Distribution Rates'!$A:$A,'Lost Revenue'!F$2,'Distribution Rates'!$C:$C,'Lost Revenue'!$A41))*-F27</f>
        <v>0</v>
      </c>
      <c r="G41" s="128">
        <f>(SUMIFS('Distribution Rates'!H:H,'Distribution Rates'!$B:$B,'Lost Revenue'!$B41,'Distribution Rates'!$A:$A,'Lost Revenue'!G$2,'Distribution Rates'!$C:$C,'Lost Revenue'!$A41))*-G27</f>
        <v>0</v>
      </c>
      <c r="H41" s="128">
        <f>(SUMIFS('Distribution Rates'!I:I,'Distribution Rates'!$B:$B,'Lost Revenue'!$B41,'Distribution Rates'!$A:$A,'Lost Revenue'!H$2,'Distribution Rates'!$C:$C,'Lost Revenue'!$A41))*-H27</f>
        <v>0</v>
      </c>
      <c r="I41" s="128">
        <f>(SUMIFS('Distribution Rates'!J:J,'Distribution Rates'!$B:$B,'Lost Revenue'!$B41,'Distribution Rates'!$A:$A,'Lost Revenue'!I$2,'Distribution Rates'!$C:$C,'Lost Revenue'!$A41))*-I27</f>
        <v>0</v>
      </c>
      <c r="J41" s="128">
        <f>(SUMIFS('Distribution Rates'!K:K,'Distribution Rates'!$B:$B,'Lost Revenue'!$B41,'Distribution Rates'!$A:$A,'Lost Revenue'!J$2,'Distribution Rates'!$C:$C,'Lost Revenue'!$A41))*-J27</f>
        <v>0</v>
      </c>
      <c r="K41" s="128">
        <f>(SUMIFS('Distribution Rates'!L:L,'Distribution Rates'!$B:$B,'Lost Revenue'!$B41,'Distribution Rates'!$A:$A,'Lost Revenue'!K$2,'Distribution Rates'!$C:$C,'Lost Revenue'!$A41))*-K27</f>
        <v>0</v>
      </c>
      <c r="L41" s="128">
        <f>(SUMIFS('Distribution Rates'!M:M,'Distribution Rates'!$B:$B,'Lost Revenue'!$B41,'Distribution Rates'!$A:$A,'Lost Revenue'!L$2,'Distribution Rates'!$C:$C,'Lost Revenue'!$A41))*-L27</f>
        <v>0</v>
      </c>
      <c r="M41" s="128">
        <f>(SUMIFS('Distribution Rates'!N:N,'Distribution Rates'!$B:$B,'Lost Revenue'!$B41,'Distribution Rates'!$A:$A,'Lost Revenue'!M$2,'Distribution Rates'!$C:$C,'Lost Revenue'!$A41))*-M27</f>
        <v>0</v>
      </c>
      <c r="N41" s="128">
        <f>(SUMIFS('Distribution Rates'!O:O,'Distribution Rates'!$B:$B,'Lost Revenue'!$B41,'Distribution Rates'!$A:$A,'Lost Revenue'!N$2,'Distribution Rates'!$C:$C,'Lost Revenue'!$A41))*-N27</f>
        <v>0</v>
      </c>
      <c r="O41" s="128">
        <f>(SUMIFS('Distribution Rates'!P:P,'Distribution Rates'!$B:$B,'Lost Revenue'!$B41,'Distribution Rates'!$A:$A,'Lost Revenue'!O$2,'Distribution Rates'!$C:$C,'Lost Revenue'!$A41))*-O27</f>
        <v>0</v>
      </c>
      <c r="P41" s="128">
        <f t="shared" si="150"/>
        <v>0</v>
      </c>
      <c r="Q41" s="128">
        <f>(SUMIFS('Distribution Rates'!E:E,'Distribution Rates'!$B:$B,'Lost Revenue'!$B41,'Distribution Rates'!$A:$A,'Lost Revenue'!Q$2,'Distribution Rates'!$C:$C,'Lost Revenue'!$A41))*-Q27</f>
        <v>0</v>
      </c>
      <c r="R41" s="128">
        <f>(SUMIFS('Distribution Rates'!F:F,'Distribution Rates'!$B:$B,'Lost Revenue'!$B41,'Distribution Rates'!$A:$A,'Lost Revenue'!R$2,'Distribution Rates'!$C:$C,'Lost Revenue'!$A41))*-R27</f>
        <v>0</v>
      </c>
      <c r="S41" s="128">
        <f>(SUMIFS('Distribution Rates'!G:G,'Distribution Rates'!$B:$B,'Lost Revenue'!$B41,'Distribution Rates'!$A:$A,'Lost Revenue'!S$2,'Distribution Rates'!$C:$C,'Lost Revenue'!$A41))*-S27</f>
        <v>0</v>
      </c>
      <c r="T41" s="128">
        <f>(SUMIFS('Distribution Rates'!H:H,'Distribution Rates'!$B:$B,'Lost Revenue'!$B41,'Distribution Rates'!$A:$A,'Lost Revenue'!T$2,'Distribution Rates'!$C:$C,'Lost Revenue'!$A41))*-T27</f>
        <v>0</v>
      </c>
      <c r="U41" s="128">
        <f>(SUMIFS('Distribution Rates'!I:I,'Distribution Rates'!$B:$B,'Lost Revenue'!$B41,'Distribution Rates'!$A:$A,'Lost Revenue'!U$2,'Distribution Rates'!$C:$C,'Lost Revenue'!$A41))*-U27</f>
        <v>0</v>
      </c>
      <c r="V41" s="128">
        <f>(SUMIFS('Distribution Rates'!J:J,'Distribution Rates'!$B:$B,'Lost Revenue'!$B41,'Distribution Rates'!$A:$A,'Lost Revenue'!V$2,'Distribution Rates'!$C:$C,'Lost Revenue'!$A41))*-V27</f>
        <v>0</v>
      </c>
      <c r="W41" s="128">
        <f>(SUMIFS('Distribution Rates'!K:K,'Distribution Rates'!$B:$B,'Lost Revenue'!$B41,'Distribution Rates'!$A:$A,'Lost Revenue'!W$2,'Distribution Rates'!$C:$C,'Lost Revenue'!$A41))*-W27</f>
        <v>0</v>
      </c>
      <c r="X41" s="128">
        <f>(SUMIFS('Distribution Rates'!L:L,'Distribution Rates'!$B:$B,'Lost Revenue'!$B41,'Distribution Rates'!$A:$A,'Lost Revenue'!X$2,'Distribution Rates'!$C:$C,'Lost Revenue'!$A41))*-X27</f>
        <v>0</v>
      </c>
      <c r="Y41" s="128">
        <f>(SUMIFS('Distribution Rates'!M:M,'Distribution Rates'!$B:$B,'Lost Revenue'!$B41,'Distribution Rates'!$A:$A,'Lost Revenue'!Y$2,'Distribution Rates'!$C:$C,'Lost Revenue'!$A41))*-Y27</f>
        <v>0</v>
      </c>
      <c r="Z41" s="128">
        <f>(SUMIFS('Distribution Rates'!N:N,'Distribution Rates'!$B:$B,'Lost Revenue'!$B41,'Distribution Rates'!$A:$A,'Lost Revenue'!Z$2,'Distribution Rates'!$C:$C,'Lost Revenue'!$A41))*-Z27</f>
        <v>0</v>
      </c>
      <c r="AA41" s="128">
        <f>(SUMIFS('Distribution Rates'!O:O,'Distribution Rates'!$B:$B,'Lost Revenue'!$B41,'Distribution Rates'!$A:$A,'Lost Revenue'!AA$2,'Distribution Rates'!$C:$C,'Lost Revenue'!$A41))*-AA27</f>
        <v>0</v>
      </c>
      <c r="AB41" s="128">
        <f>(SUMIFS('Distribution Rates'!P:P,'Distribution Rates'!$B:$B,'Lost Revenue'!$B41,'Distribution Rates'!$A:$A,'Lost Revenue'!AB$2,'Distribution Rates'!$C:$C,'Lost Revenue'!$A41))*-AB27</f>
        <v>0</v>
      </c>
      <c r="AC41" s="128">
        <f t="shared" si="151"/>
        <v>0</v>
      </c>
      <c r="AD41" s="128">
        <f>(SUMIFS('Distribution Rates'!E:E,'Distribution Rates'!$B:$B,'Lost Revenue'!$B41,'Distribution Rates'!$A:$A,'Lost Revenue'!AD$2,'Distribution Rates'!$C:$C,'Lost Revenue'!$A41))*-AD27</f>
        <v>0</v>
      </c>
      <c r="AE41" s="128">
        <f>(SUMIFS('Distribution Rates'!F:F,'Distribution Rates'!$B:$B,'Lost Revenue'!$B41,'Distribution Rates'!$A:$A,'Lost Revenue'!AE$2,'Distribution Rates'!$C:$C,'Lost Revenue'!$A41))*-AE27</f>
        <v>0</v>
      </c>
      <c r="AF41" s="128">
        <f>(SUMIFS('Distribution Rates'!G:G,'Distribution Rates'!$B:$B,'Lost Revenue'!$B41,'Distribution Rates'!$A:$A,'Lost Revenue'!AF$2,'Distribution Rates'!$C:$C,'Lost Revenue'!$A41))*-AF27</f>
        <v>0</v>
      </c>
      <c r="AG41" s="128">
        <f>(SUMIFS('Distribution Rates'!H:H,'Distribution Rates'!$B:$B,'Lost Revenue'!$B41,'Distribution Rates'!$A:$A,'Lost Revenue'!AG$2,'Distribution Rates'!$C:$C,'Lost Revenue'!$A41))*-AG27</f>
        <v>0</v>
      </c>
      <c r="AH41" s="128">
        <f>(SUMIFS('Distribution Rates'!I:I,'Distribution Rates'!$B:$B,'Lost Revenue'!$B41,'Distribution Rates'!$A:$A,'Lost Revenue'!AH$2,'Distribution Rates'!$C:$C,'Lost Revenue'!$A41))*-AH27</f>
        <v>0</v>
      </c>
      <c r="AI41" s="128">
        <f>(SUMIFS('Distribution Rates'!J:J,'Distribution Rates'!$B:$B,'Lost Revenue'!$B41,'Distribution Rates'!$A:$A,'Lost Revenue'!AI$2,'Distribution Rates'!$C:$C,'Lost Revenue'!$A41))*-AI27</f>
        <v>0</v>
      </c>
      <c r="AJ41" s="128">
        <f>(SUMIFS('Distribution Rates'!K:K,'Distribution Rates'!$B:$B,'Lost Revenue'!$B41,'Distribution Rates'!$A:$A,'Lost Revenue'!AJ$2,'Distribution Rates'!$C:$C,'Lost Revenue'!$A41))*-AJ27</f>
        <v>0</v>
      </c>
      <c r="AK41" s="128">
        <f>(SUMIFS('Distribution Rates'!L:L,'Distribution Rates'!$B:$B,'Lost Revenue'!$B41,'Distribution Rates'!$A:$A,'Lost Revenue'!AK$2,'Distribution Rates'!$C:$C,'Lost Revenue'!$A41))*-AK27</f>
        <v>0</v>
      </c>
      <c r="AL41" s="128">
        <f>(SUMIFS('Distribution Rates'!M:M,'Distribution Rates'!$B:$B,'Lost Revenue'!$B41,'Distribution Rates'!$A:$A,'Lost Revenue'!AL$2,'Distribution Rates'!$C:$C,'Lost Revenue'!$A41))*-AL27</f>
        <v>0</v>
      </c>
      <c r="AM41" s="128">
        <f>(SUMIFS('Distribution Rates'!N:N,'Distribution Rates'!$B:$B,'Lost Revenue'!$B41,'Distribution Rates'!$A:$A,'Lost Revenue'!AM$2,'Distribution Rates'!$C:$C,'Lost Revenue'!$A41))*-AM27</f>
        <v>0</v>
      </c>
      <c r="AN41" s="128">
        <f>(SUMIFS('Distribution Rates'!O:O,'Distribution Rates'!$B:$B,'Lost Revenue'!$B41,'Distribution Rates'!$A:$A,'Lost Revenue'!AN$2,'Distribution Rates'!$C:$C,'Lost Revenue'!$A41))*-AN27</f>
        <v>0</v>
      </c>
      <c r="AO41" s="128">
        <f>(SUMIFS('Distribution Rates'!P:P,'Distribution Rates'!$B:$B,'Lost Revenue'!$B41,'Distribution Rates'!$A:$A,'Lost Revenue'!AO$2,'Distribution Rates'!$C:$C,'Lost Revenue'!$A41))*-AO27</f>
        <v>0</v>
      </c>
      <c r="AP41" s="128">
        <f t="shared" si="152"/>
        <v>0</v>
      </c>
      <c r="AQ41" s="128">
        <f>(SUMIFS('Distribution Rates'!E:E,'Distribution Rates'!$B:$B,'Lost Revenue'!$B41,'Distribution Rates'!$A:$A,'Lost Revenue'!AQ$2,'Distribution Rates'!$C:$C,'Lost Revenue'!$A41))*-AQ27</f>
        <v>0</v>
      </c>
      <c r="AR41" s="128">
        <f>(SUMIFS('Distribution Rates'!F:F,'Distribution Rates'!$B:$B,'Lost Revenue'!$B41,'Distribution Rates'!$A:$A,'Lost Revenue'!AR$2,'Distribution Rates'!$C:$C,'Lost Revenue'!$A41))*-AR27</f>
        <v>0</v>
      </c>
      <c r="AS41" s="128">
        <f>(SUMIFS('Distribution Rates'!G:G,'Distribution Rates'!$B:$B,'Lost Revenue'!$B41,'Distribution Rates'!$A:$A,'Lost Revenue'!AS$2,'Distribution Rates'!$C:$C,'Lost Revenue'!$A41))*-AS27</f>
        <v>0</v>
      </c>
      <c r="AT41" s="128">
        <f>(SUMIFS('Distribution Rates'!H:H,'Distribution Rates'!$B:$B,'Lost Revenue'!$B41,'Distribution Rates'!$A:$A,'Lost Revenue'!AT$2,'Distribution Rates'!$C:$C,'Lost Revenue'!$A41))*-AT27</f>
        <v>0</v>
      </c>
      <c r="AU41" s="128">
        <f>(SUMIFS('Distribution Rates'!I:I,'Distribution Rates'!$B:$B,'Lost Revenue'!$B41,'Distribution Rates'!$A:$A,'Lost Revenue'!AU$2,'Distribution Rates'!$C:$C,'Lost Revenue'!$A41))*-AU27</f>
        <v>0</v>
      </c>
      <c r="AV41" s="128">
        <f>(SUMIFS('Distribution Rates'!J:J,'Distribution Rates'!$B:$B,'Lost Revenue'!$B41,'Distribution Rates'!$A:$A,'Lost Revenue'!AV$2,'Distribution Rates'!$C:$C,'Lost Revenue'!$A41))*-AV27</f>
        <v>0</v>
      </c>
      <c r="AW41" s="128">
        <f>(SUMIFS('Distribution Rates'!K:K,'Distribution Rates'!$B:$B,'Lost Revenue'!$B41,'Distribution Rates'!$A:$A,'Lost Revenue'!AW$2,'Distribution Rates'!$C:$C,'Lost Revenue'!$A41))*-AW27</f>
        <v>0</v>
      </c>
      <c r="AX41" s="128">
        <f>(SUMIFS('Distribution Rates'!L:L,'Distribution Rates'!$B:$B,'Lost Revenue'!$B41,'Distribution Rates'!$A:$A,'Lost Revenue'!AX$2,'Distribution Rates'!$C:$C,'Lost Revenue'!$A41))*-AX27</f>
        <v>0</v>
      </c>
      <c r="AY41" s="128">
        <f>(SUMIFS('Distribution Rates'!M:M,'Distribution Rates'!$B:$B,'Lost Revenue'!$B41,'Distribution Rates'!$A:$A,'Lost Revenue'!AY$2,'Distribution Rates'!$C:$C,'Lost Revenue'!$A41))*-AY27</f>
        <v>0</v>
      </c>
      <c r="AZ41" s="128">
        <f>(SUMIFS('Distribution Rates'!N:N,'Distribution Rates'!$B:$B,'Lost Revenue'!$B41,'Distribution Rates'!$A:$A,'Lost Revenue'!AZ$2,'Distribution Rates'!$C:$C,'Lost Revenue'!$A41))*-AZ27</f>
        <v>0</v>
      </c>
      <c r="BA41" s="128">
        <f>(SUMIFS('Distribution Rates'!O:O,'Distribution Rates'!$B:$B,'Lost Revenue'!$B41,'Distribution Rates'!$A:$A,'Lost Revenue'!BA$2,'Distribution Rates'!$C:$C,'Lost Revenue'!$A41))*-BA27</f>
        <v>0</v>
      </c>
      <c r="BB41" s="128">
        <f>(SUMIFS('Distribution Rates'!P:P,'Distribution Rates'!$B:$B,'Lost Revenue'!$B41,'Distribution Rates'!$A:$A,'Lost Revenue'!BB$2,'Distribution Rates'!$C:$C,'Lost Revenue'!$A41))*-BB27</f>
        <v>0</v>
      </c>
      <c r="BC41" s="128">
        <f t="shared" si="153"/>
        <v>0</v>
      </c>
      <c r="BD41" s="128">
        <f>(SUMIFS('Distribution Rates'!E:E,'Distribution Rates'!$B:$B,'Lost Revenue'!$B41,'Distribution Rates'!$A:$A,'Lost Revenue'!BD$2,'Distribution Rates'!$C:$C,'Lost Revenue'!$A41))*-BD27</f>
        <v>0</v>
      </c>
      <c r="BE41" s="128">
        <f>(SUMIFS('Distribution Rates'!F:F,'Distribution Rates'!$B:$B,'Lost Revenue'!$B41,'Distribution Rates'!$A:$A,'Lost Revenue'!BE$2,'Distribution Rates'!$C:$C,'Lost Revenue'!$A41))*-BE27</f>
        <v>0</v>
      </c>
      <c r="BF41" s="128">
        <f>(SUMIFS('Distribution Rates'!G:G,'Distribution Rates'!$B:$B,'Lost Revenue'!$B41,'Distribution Rates'!$A:$A,'Lost Revenue'!BF$2,'Distribution Rates'!$C:$C,'Lost Revenue'!$A41))*-BF27</f>
        <v>0</v>
      </c>
      <c r="BG41" s="128">
        <f>(SUMIFS('Distribution Rates'!H:H,'Distribution Rates'!$B:$B,'Lost Revenue'!$B41,'Distribution Rates'!$A:$A,'Lost Revenue'!BG$2,'Distribution Rates'!$C:$C,'Lost Revenue'!$A41))*-BG27</f>
        <v>0</v>
      </c>
      <c r="BH41" s="128">
        <f>(SUMIFS('Distribution Rates'!I:I,'Distribution Rates'!$B:$B,'Lost Revenue'!$B41,'Distribution Rates'!$A:$A,'Lost Revenue'!BH$2,'Distribution Rates'!$C:$C,'Lost Revenue'!$A41))*-BH27</f>
        <v>0</v>
      </c>
      <c r="BI41" s="128">
        <f>(SUMIFS('Distribution Rates'!J:J,'Distribution Rates'!$B:$B,'Lost Revenue'!$B41,'Distribution Rates'!$A:$A,'Lost Revenue'!BI$2,'Distribution Rates'!$C:$C,'Lost Revenue'!$A41))*-BI27</f>
        <v>0</v>
      </c>
      <c r="BJ41" s="128">
        <f>(SUMIFS('Distribution Rates'!K:K,'Distribution Rates'!$B:$B,'Lost Revenue'!$B41,'Distribution Rates'!$A:$A,'Lost Revenue'!BJ$2,'Distribution Rates'!$C:$C,'Lost Revenue'!$A41))*-BJ27</f>
        <v>0</v>
      </c>
      <c r="BK41" s="128">
        <f>(SUMIFS('Distribution Rates'!L:L,'Distribution Rates'!$B:$B,'Lost Revenue'!$B41,'Distribution Rates'!$A:$A,'Lost Revenue'!BK$2,'Distribution Rates'!$C:$C,'Lost Revenue'!$A41))*-BK27</f>
        <v>0</v>
      </c>
      <c r="BL41" s="128">
        <f>(SUMIFS('Distribution Rates'!M:M,'Distribution Rates'!$B:$B,'Lost Revenue'!$B41,'Distribution Rates'!$A:$A,'Lost Revenue'!BL$2,'Distribution Rates'!$C:$C,'Lost Revenue'!$A41))*-BL27</f>
        <v>0</v>
      </c>
      <c r="BM41" s="128">
        <f>(SUMIFS('Distribution Rates'!N:N,'Distribution Rates'!$B:$B,'Lost Revenue'!$B41,'Distribution Rates'!$A:$A,'Lost Revenue'!BM$2,'Distribution Rates'!$C:$C,'Lost Revenue'!$A41))*-BM27</f>
        <v>0</v>
      </c>
      <c r="BN41" s="128">
        <f>(SUMIFS('Distribution Rates'!O:O,'Distribution Rates'!$B:$B,'Lost Revenue'!$B41,'Distribution Rates'!$A:$A,'Lost Revenue'!BN$2,'Distribution Rates'!$C:$C,'Lost Revenue'!$A41))*-BN27</f>
        <v>0</v>
      </c>
      <c r="BO41" s="128">
        <f>(SUMIFS('Distribution Rates'!P:P,'Distribution Rates'!$B:$B,'Lost Revenue'!$B41,'Distribution Rates'!$A:$A,'Lost Revenue'!BO$2,'Distribution Rates'!$C:$C,'Lost Revenue'!$A41))*-BO27</f>
        <v>0</v>
      </c>
      <c r="BP41" s="128">
        <f t="shared" si="154"/>
        <v>0</v>
      </c>
    </row>
    <row r="42" spans="1:68" x14ac:dyDescent="0.25">
      <c r="A42" s="85" t="s">
        <v>62</v>
      </c>
      <c r="B42" s="85" t="s">
        <v>14</v>
      </c>
      <c r="C42" s="122" t="s">
        <v>39</v>
      </c>
      <c r="D42" s="128">
        <f>(SUMIFS('Distribution Rates'!E:E,'Distribution Rates'!$B:$B,'Lost Revenue'!$B42,'Distribution Rates'!$A:$A,'Lost Revenue'!D$2,'Distribution Rates'!$C:$C,'Lost Revenue'!$A42))*-D28</f>
        <v>0</v>
      </c>
      <c r="E42" s="128">
        <f>(SUMIFS('Distribution Rates'!F:F,'Distribution Rates'!$B:$B,'Lost Revenue'!$B42,'Distribution Rates'!$A:$A,'Lost Revenue'!E$2,'Distribution Rates'!$C:$C,'Lost Revenue'!$A42))*-E28</f>
        <v>0</v>
      </c>
      <c r="F42" s="128">
        <f>(SUMIFS('Distribution Rates'!G:G,'Distribution Rates'!$B:$B,'Lost Revenue'!$B42,'Distribution Rates'!$A:$A,'Lost Revenue'!F$2,'Distribution Rates'!$C:$C,'Lost Revenue'!$A42))*-F28</f>
        <v>0</v>
      </c>
      <c r="G42" s="128">
        <f>(SUMIFS('Distribution Rates'!H:H,'Distribution Rates'!$B:$B,'Lost Revenue'!$B42,'Distribution Rates'!$A:$A,'Lost Revenue'!G$2,'Distribution Rates'!$C:$C,'Lost Revenue'!$A42))*-G28</f>
        <v>0</v>
      </c>
      <c r="H42" s="128">
        <f>(SUMIFS('Distribution Rates'!I:I,'Distribution Rates'!$B:$B,'Lost Revenue'!$B42,'Distribution Rates'!$A:$A,'Lost Revenue'!H$2,'Distribution Rates'!$C:$C,'Lost Revenue'!$A42))*-H28</f>
        <v>0</v>
      </c>
      <c r="I42" s="128">
        <f>(SUMIFS('Distribution Rates'!J:J,'Distribution Rates'!$B:$B,'Lost Revenue'!$B42,'Distribution Rates'!$A:$A,'Lost Revenue'!I$2,'Distribution Rates'!$C:$C,'Lost Revenue'!$A42))*-I28</f>
        <v>0</v>
      </c>
      <c r="J42" s="128">
        <f>(SUMIFS('Distribution Rates'!K:K,'Distribution Rates'!$B:$B,'Lost Revenue'!$B42,'Distribution Rates'!$A:$A,'Lost Revenue'!J$2,'Distribution Rates'!$C:$C,'Lost Revenue'!$A42))*-J28</f>
        <v>0</v>
      </c>
      <c r="K42" s="128">
        <f>(SUMIFS('Distribution Rates'!L:L,'Distribution Rates'!$B:$B,'Lost Revenue'!$B42,'Distribution Rates'!$A:$A,'Lost Revenue'!K$2,'Distribution Rates'!$C:$C,'Lost Revenue'!$A42))*-K28</f>
        <v>0</v>
      </c>
      <c r="L42" s="128">
        <f>(SUMIFS('Distribution Rates'!M:M,'Distribution Rates'!$B:$B,'Lost Revenue'!$B42,'Distribution Rates'!$A:$A,'Lost Revenue'!L$2,'Distribution Rates'!$C:$C,'Lost Revenue'!$A42))*-L28</f>
        <v>0</v>
      </c>
      <c r="M42" s="128">
        <f>(SUMIFS('Distribution Rates'!N:N,'Distribution Rates'!$B:$B,'Lost Revenue'!$B42,'Distribution Rates'!$A:$A,'Lost Revenue'!M$2,'Distribution Rates'!$C:$C,'Lost Revenue'!$A42))*-M28</f>
        <v>0</v>
      </c>
      <c r="N42" s="128">
        <f>(SUMIFS('Distribution Rates'!O:O,'Distribution Rates'!$B:$B,'Lost Revenue'!$B42,'Distribution Rates'!$A:$A,'Lost Revenue'!N$2,'Distribution Rates'!$C:$C,'Lost Revenue'!$A42))*-N28</f>
        <v>0</v>
      </c>
      <c r="O42" s="128">
        <f>(SUMIFS('Distribution Rates'!P:P,'Distribution Rates'!$B:$B,'Lost Revenue'!$B42,'Distribution Rates'!$A:$A,'Lost Revenue'!O$2,'Distribution Rates'!$C:$C,'Lost Revenue'!$A42))*-O28</f>
        <v>0</v>
      </c>
      <c r="P42" s="128">
        <f t="shared" si="150"/>
        <v>0</v>
      </c>
      <c r="Q42" s="128">
        <f>(SUMIFS('Distribution Rates'!E:E,'Distribution Rates'!$B:$B,'Lost Revenue'!$B42,'Distribution Rates'!$A:$A,'Lost Revenue'!Q$2,'Distribution Rates'!$C:$C,'Lost Revenue'!$A42))*-Q28</f>
        <v>0</v>
      </c>
      <c r="R42" s="128">
        <f>(SUMIFS('Distribution Rates'!F:F,'Distribution Rates'!$B:$B,'Lost Revenue'!$B42,'Distribution Rates'!$A:$A,'Lost Revenue'!R$2,'Distribution Rates'!$C:$C,'Lost Revenue'!$A42))*-R28</f>
        <v>0</v>
      </c>
      <c r="S42" s="128">
        <f>(SUMIFS('Distribution Rates'!G:G,'Distribution Rates'!$B:$B,'Lost Revenue'!$B42,'Distribution Rates'!$A:$A,'Lost Revenue'!S$2,'Distribution Rates'!$C:$C,'Lost Revenue'!$A42))*-S28</f>
        <v>0</v>
      </c>
      <c r="T42" s="128">
        <f>(SUMIFS('Distribution Rates'!H:H,'Distribution Rates'!$B:$B,'Lost Revenue'!$B42,'Distribution Rates'!$A:$A,'Lost Revenue'!T$2,'Distribution Rates'!$C:$C,'Lost Revenue'!$A42))*-T28</f>
        <v>0</v>
      </c>
      <c r="U42" s="128">
        <f>(SUMIFS('Distribution Rates'!I:I,'Distribution Rates'!$B:$B,'Lost Revenue'!$B42,'Distribution Rates'!$A:$A,'Lost Revenue'!U$2,'Distribution Rates'!$C:$C,'Lost Revenue'!$A42))*-U28</f>
        <v>0</v>
      </c>
      <c r="V42" s="128">
        <f>(SUMIFS('Distribution Rates'!J:J,'Distribution Rates'!$B:$B,'Lost Revenue'!$B42,'Distribution Rates'!$A:$A,'Lost Revenue'!V$2,'Distribution Rates'!$C:$C,'Lost Revenue'!$A42))*-V28</f>
        <v>0</v>
      </c>
      <c r="W42" s="128">
        <f>(SUMIFS('Distribution Rates'!K:K,'Distribution Rates'!$B:$B,'Lost Revenue'!$B42,'Distribution Rates'!$A:$A,'Lost Revenue'!W$2,'Distribution Rates'!$C:$C,'Lost Revenue'!$A42))*-W28</f>
        <v>207.06</v>
      </c>
      <c r="X42" s="128">
        <f>(SUMIFS('Distribution Rates'!L:L,'Distribution Rates'!$B:$B,'Lost Revenue'!$B42,'Distribution Rates'!$A:$A,'Lost Revenue'!X$2,'Distribution Rates'!$C:$C,'Lost Revenue'!$A42))*-X28</f>
        <v>414.12</v>
      </c>
      <c r="Y42" s="128">
        <f>(SUMIFS('Distribution Rates'!M:M,'Distribution Rates'!$B:$B,'Lost Revenue'!$B42,'Distribution Rates'!$A:$A,'Lost Revenue'!Y$2,'Distribution Rates'!$C:$C,'Lost Revenue'!$A42))*-Y28</f>
        <v>621.18000000000006</v>
      </c>
      <c r="Z42" s="128">
        <f>(SUMIFS('Distribution Rates'!N:N,'Distribution Rates'!$B:$B,'Lost Revenue'!$B42,'Distribution Rates'!$A:$A,'Lost Revenue'!Z$2,'Distribution Rates'!$C:$C,'Lost Revenue'!$A42))*-Z28</f>
        <v>828.24</v>
      </c>
      <c r="AA42" s="128">
        <f>(SUMIFS('Distribution Rates'!O:O,'Distribution Rates'!$B:$B,'Lost Revenue'!$B42,'Distribution Rates'!$A:$A,'Lost Revenue'!AA$2,'Distribution Rates'!$C:$C,'Lost Revenue'!$A42))*-AA28</f>
        <v>1035.3</v>
      </c>
      <c r="AB42" s="128">
        <f>(SUMIFS('Distribution Rates'!P:P,'Distribution Rates'!$B:$B,'Lost Revenue'!$B42,'Distribution Rates'!$A:$A,'Lost Revenue'!AB$2,'Distribution Rates'!$C:$C,'Lost Revenue'!$A42))*-AB28</f>
        <v>1242.3600000000001</v>
      </c>
      <c r="AC42" s="128">
        <f t="shared" si="151"/>
        <v>4348.26</v>
      </c>
      <c r="AD42" s="128">
        <f>(SUMIFS('Distribution Rates'!E:E,'Distribution Rates'!$B:$B,'Lost Revenue'!$B42,'Distribution Rates'!$A:$A,'Lost Revenue'!AD$2,'Distribution Rates'!$C:$C,'Lost Revenue'!$A42))*-AD28</f>
        <v>1471.12</v>
      </c>
      <c r="AE42" s="128">
        <f>(SUMIFS('Distribution Rates'!F:F,'Distribution Rates'!$B:$B,'Lost Revenue'!$B42,'Distribution Rates'!$A:$A,'Lost Revenue'!AE$2,'Distribution Rates'!$C:$C,'Lost Revenue'!$A42))*-AE28</f>
        <v>1471.12</v>
      </c>
      <c r="AF42" s="128">
        <f>(SUMIFS('Distribution Rates'!G:G,'Distribution Rates'!$B:$B,'Lost Revenue'!$B42,'Distribution Rates'!$A:$A,'Lost Revenue'!AF$2,'Distribution Rates'!$C:$C,'Lost Revenue'!$A42))*-AF28</f>
        <v>1260.96</v>
      </c>
      <c r="AG42" s="128">
        <f>(SUMIFS('Distribution Rates'!H:H,'Distribution Rates'!$B:$B,'Lost Revenue'!$B42,'Distribution Rates'!$A:$A,'Lost Revenue'!AG$2,'Distribution Rates'!$C:$C,'Lost Revenue'!$A42))*-AG28</f>
        <v>1260.96</v>
      </c>
      <c r="AH42" s="128">
        <f>(SUMIFS('Distribution Rates'!I:I,'Distribution Rates'!$B:$B,'Lost Revenue'!$B42,'Distribution Rates'!$A:$A,'Lost Revenue'!AH$2,'Distribution Rates'!$C:$C,'Lost Revenue'!$A42))*-AH28</f>
        <v>1050.8</v>
      </c>
      <c r="AI42" s="128">
        <f>(SUMIFS('Distribution Rates'!J:J,'Distribution Rates'!$B:$B,'Lost Revenue'!$B42,'Distribution Rates'!$A:$A,'Lost Revenue'!AI$2,'Distribution Rates'!$C:$C,'Lost Revenue'!$A42))*-AI28</f>
        <v>1155.8799999999999</v>
      </c>
      <c r="AJ42" s="128">
        <f>(SUMIFS('Distribution Rates'!K:K,'Distribution Rates'!$B:$B,'Lost Revenue'!$B42,'Distribution Rates'!$A:$A,'Lost Revenue'!AJ$2,'Distribution Rates'!$C:$C,'Lost Revenue'!$A42))*-AJ28</f>
        <v>1576.2</v>
      </c>
      <c r="AK42" s="128">
        <f>(SUMIFS('Distribution Rates'!L:L,'Distribution Rates'!$B:$B,'Lost Revenue'!$B42,'Distribution Rates'!$A:$A,'Lost Revenue'!AK$2,'Distribution Rates'!$C:$C,'Lost Revenue'!$A42))*-AK28</f>
        <v>1996.52</v>
      </c>
      <c r="AL42" s="128">
        <f>(SUMIFS('Distribution Rates'!M:M,'Distribution Rates'!$B:$B,'Lost Revenue'!$B42,'Distribution Rates'!$A:$A,'Lost Revenue'!AL$2,'Distribution Rates'!$C:$C,'Lost Revenue'!$A42))*-AL28</f>
        <v>2416.84</v>
      </c>
      <c r="AM42" s="128">
        <f>(SUMIFS('Distribution Rates'!N:N,'Distribution Rates'!$B:$B,'Lost Revenue'!$B42,'Distribution Rates'!$A:$A,'Lost Revenue'!AM$2,'Distribution Rates'!$C:$C,'Lost Revenue'!$A42))*-AM28</f>
        <v>2942.24</v>
      </c>
      <c r="AN42" s="128">
        <f>(SUMIFS('Distribution Rates'!O:O,'Distribution Rates'!$B:$B,'Lost Revenue'!$B42,'Distribution Rates'!$A:$A,'Lost Revenue'!AN$2,'Distribution Rates'!$C:$C,'Lost Revenue'!$A42))*-AN28</f>
        <v>3362.56</v>
      </c>
      <c r="AO42" s="128">
        <f>(SUMIFS('Distribution Rates'!P:P,'Distribution Rates'!$B:$B,'Lost Revenue'!$B42,'Distribution Rates'!$A:$A,'Lost Revenue'!AO$2,'Distribution Rates'!$C:$C,'Lost Revenue'!$A42))*-AO28</f>
        <v>3677.7999999999997</v>
      </c>
      <c r="AP42" s="128">
        <f t="shared" si="152"/>
        <v>23643</v>
      </c>
      <c r="AQ42" s="128">
        <f>(SUMIFS('Distribution Rates'!E:E,'Distribution Rates'!$B:$B,'Lost Revenue'!$B42,'Distribution Rates'!$A:$A,'Lost Revenue'!AQ$2,'Distribution Rates'!$C:$C,'Lost Revenue'!$A42))*-AQ28</f>
        <v>3964.92</v>
      </c>
      <c r="AR42" s="128">
        <f>(SUMIFS('Distribution Rates'!F:F,'Distribution Rates'!$B:$B,'Lost Revenue'!$B42,'Distribution Rates'!$A:$A,'Lost Revenue'!AR$2,'Distribution Rates'!$C:$C,'Lost Revenue'!$A42))*-AR28</f>
        <v>4393.5599999999995</v>
      </c>
      <c r="AS42" s="128">
        <f>(SUMIFS('Distribution Rates'!G:G,'Distribution Rates'!$B:$B,'Lost Revenue'!$B42,'Distribution Rates'!$A:$A,'Lost Revenue'!AS$2,'Distribution Rates'!$C:$C,'Lost Revenue'!$A42))*-AS28</f>
        <v>4179.24</v>
      </c>
      <c r="AT42" s="128">
        <f>(SUMIFS('Distribution Rates'!H:H,'Distribution Rates'!$B:$B,'Lost Revenue'!$B42,'Distribution Rates'!$A:$A,'Lost Revenue'!AT$2,'Distribution Rates'!$C:$C,'Lost Revenue'!$A42))*-AT28</f>
        <v>4500.72</v>
      </c>
      <c r="AU42" s="128">
        <f>(SUMIFS('Distribution Rates'!I:I,'Distribution Rates'!$B:$B,'Lost Revenue'!$B42,'Distribution Rates'!$A:$A,'Lost Revenue'!AU$2,'Distribution Rates'!$C:$C,'Lost Revenue'!$A42))*-AU28</f>
        <v>4500.72</v>
      </c>
      <c r="AV42" s="128">
        <f>(SUMIFS('Distribution Rates'!J:J,'Distribution Rates'!$B:$B,'Lost Revenue'!$B42,'Distribution Rates'!$A:$A,'Lost Revenue'!AV$2,'Distribution Rates'!$C:$C,'Lost Revenue'!$A42))*-AV28</f>
        <v>4607.88</v>
      </c>
      <c r="AW42" s="128">
        <f>(SUMIFS('Distribution Rates'!K:K,'Distribution Rates'!$B:$B,'Lost Revenue'!$B42,'Distribution Rates'!$A:$A,'Lost Revenue'!AW$2,'Distribution Rates'!$C:$C,'Lost Revenue'!$A42))*-AW28</f>
        <v>5036.5199999999995</v>
      </c>
      <c r="AX42" s="128">
        <f>(SUMIFS('Distribution Rates'!L:L,'Distribution Rates'!$B:$B,'Lost Revenue'!$B42,'Distribution Rates'!$A:$A,'Lost Revenue'!AX$2,'Distribution Rates'!$C:$C,'Lost Revenue'!$A42))*-AX28</f>
        <v>5036.5199999999995</v>
      </c>
      <c r="AY42" s="128">
        <f>(SUMIFS('Distribution Rates'!M:M,'Distribution Rates'!$B:$B,'Lost Revenue'!$B42,'Distribution Rates'!$A:$A,'Lost Revenue'!AY$2,'Distribution Rates'!$C:$C,'Lost Revenue'!$A42))*-AY28</f>
        <v>5572.32</v>
      </c>
      <c r="AZ42" s="128">
        <f>(SUMIFS('Distribution Rates'!N:N,'Distribution Rates'!$B:$B,'Lost Revenue'!$B42,'Distribution Rates'!$A:$A,'Lost Revenue'!AZ$2,'Distribution Rates'!$C:$C,'Lost Revenue'!$A42))*-AZ28</f>
        <v>5036.5199999999995</v>
      </c>
      <c r="BA42" s="128">
        <f>(SUMIFS('Distribution Rates'!O:O,'Distribution Rates'!$B:$B,'Lost Revenue'!$B42,'Distribution Rates'!$A:$A,'Lost Revenue'!BA$2,'Distribution Rates'!$C:$C,'Lost Revenue'!$A42))*-BA28</f>
        <v>5786.6399999999994</v>
      </c>
      <c r="BB42" s="128">
        <f>(SUMIFS('Distribution Rates'!P:P,'Distribution Rates'!$B:$B,'Lost Revenue'!$B42,'Distribution Rates'!$A:$A,'Lost Revenue'!BB$2,'Distribution Rates'!$C:$C,'Lost Revenue'!$A42))*-BB28</f>
        <v>5893.8</v>
      </c>
      <c r="BC42" s="128">
        <f t="shared" si="153"/>
        <v>58509.36</v>
      </c>
      <c r="BD42" s="128">
        <f>(SUMIFS('Distribution Rates'!E:E,'Distribution Rates'!$B:$B,'Lost Revenue'!$B42,'Distribution Rates'!$A:$A,'Lost Revenue'!BD$2,'Distribution Rates'!$C:$C,'Lost Revenue'!$A42))*-BD28</f>
        <v>5903.82</v>
      </c>
      <c r="BE42" s="128">
        <f>(SUMIFS('Distribution Rates'!F:F,'Distribution Rates'!$B:$B,'Lost Revenue'!$B42,'Distribution Rates'!$A:$A,'Lost Revenue'!BE$2,'Distribution Rates'!$C:$C,'Lost Revenue'!$A42))*-BE28</f>
        <v>6450.47</v>
      </c>
      <c r="BF42" s="128">
        <f>(SUMIFS('Distribution Rates'!G:G,'Distribution Rates'!$B:$B,'Lost Revenue'!$B42,'Distribution Rates'!$A:$A,'Lost Revenue'!BF$2,'Distribution Rates'!$C:$C,'Lost Revenue'!$A42))*-BF28</f>
        <v>6231.8099999999995</v>
      </c>
      <c r="BG42" s="128">
        <f>(SUMIFS('Distribution Rates'!H:H,'Distribution Rates'!$B:$B,'Lost Revenue'!$B42,'Distribution Rates'!$A:$A,'Lost Revenue'!BG$2,'Distribution Rates'!$C:$C,'Lost Revenue'!$A42))*-BG28</f>
        <v>6231.8099999999995</v>
      </c>
      <c r="BH42" s="128">
        <f>(SUMIFS('Distribution Rates'!I:I,'Distribution Rates'!$B:$B,'Lost Revenue'!$B42,'Distribution Rates'!$A:$A,'Lost Revenue'!BH$2,'Distribution Rates'!$C:$C,'Lost Revenue'!$A42))*-BH28</f>
        <v>6450.47</v>
      </c>
      <c r="BI42" s="128">
        <f>(SUMIFS('Distribution Rates'!J:J,'Distribution Rates'!$B:$B,'Lost Revenue'!$B42,'Distribution Rates'!$A:$A,'Lost Revenue'!BI$2,'Distribution Rates'!$C:$C,'Lost Revenue'!$A42))*-BI28</f>
        <v>6997.12</v>
      </c>
      <c r="BJ42" s="128">
        <f>(SUMIFS('Distribution Rates'!K:K,'Distribution Rates'!$B:$B,'Lost Revenue'!$B42,'Distribution Rates'!$A:$A,'Lost Revenue'!BJ$2,'Distribution Rates'!$C:$C,'Lost Revenue'!$A42))*-BJ28</f>
        <v>5903.82</v>
      </c>
      <c r="BK42" s="128">
        <f>(SUMIFS('Distribution Rates'!L:L,'Distribution Rates'!$B:$B,'Lost Revenue'!$B42,'Distribution Rates'!$A:$A,'Lost Revenue'!BK$2,'Distribution Rates'!$C:$C,'Lost Revenue'!$A42))*-BK28</f>
        <v>5466.5</v>
      </c>
      <c r="BL42" s="128">
        <f>(SUMIFS('Distribution Rates'!M:M,'Distribution Rates'!$B:$B,'Lost Revenue'!$B42,'Distribution Rates'!$A:$A,'Lost Revenue'!BL$2,'Distribution Rates'!$C:$C,'Lost Revenue'!$A42))*-BL28</f>
        <v>5685.16</v>
      </c>
      <c r="BM42" s="128">
        <f>(SUMIFS('Distribution Rates'!N:N,'Distribution Rates'!$B:$B,'Lost Revenue'!$B42,'Distribution Rates'!$A:$A,'Lost Revenue'!BM$2,'Distribution Rates'!$C:$C,'Lost Revenue'!$A42))*-BM28</f>
        <v>5794.49</v>
      </c>
      <c r="BN42" s="128">
        <f>(SUMIFS('Distribution Rates'!O:O,'Distribution Rates'!$B:$B,'Lost Revenue'!$B42,'Distribution Rates'!$A:$A,'Lost Revenue'!BN$2,'Distribution Rates'!$C:$C,'Lost Revenue'!$A42))*-BN28</f>
        <v>5247.84</v>
      </c>
      <c r="BO42" s="128">
        <f>(SUMIFS('Distribution Rates'!P:P,'Distribution Rates'!$B:$B,'Lost Revenue'!$B42,'Distribution Rates'!$A:$A,'Lost Revenue'!BO$2,'Distribution Rates'!$C:$C,'Lost Revenue'!$A42))*-BO28</f>
        <v>5357.17</v>
      </c>
      <c r="BP42" s="128">
        <f t="shared" si="154"/>
        <v>71720.479999999996</v>
      </c>
    </row>
    <row r="43" spans="1:68" x14ac:dyDescent="0.25">
      <c r="A43" s="85" t="s">
        <v>62</v>
      </c>
      <c r="B43" s="85" t="s">
        <v>14</v>
      </c>
      <c r="C43" s="122" t="s">
        <v>40</v>
      </c>
      <c r="D43" s="128">
        <f>(SUMIFS('Distribution Rates'!E:E,'Distribution Rates'!$B:$B,'Lost Revenue'!$B43,'Distribution Rates'!$A:$A,'Lost Revenue'!D$2,'Distribution Rates'!$C:$C,'Lost Revenue'!$A43))*-D29</f>
        <v>0</v>
      </c>
      <c r="E43" s="128">
        <f>(SUMIFS('Distribution Rates'!F:F,'Distribution Rates'!$B:$B,'Lost Revenue'!$B43,'Distribution Rates'!$A:$A,'Lost Revenue'!E$2,'Distribution Rates'!$C:$C,'Lost Revenue'!$A43))*-E29</f>
        <v>0</v>
      </c>
      <c r="F43" s="128">
        <f>(SUMIFS('Distribution Rates'!G:G,'Distribution Rates'!$B:$B,'Lost Revenue'!$B43,'Distribution Rates'!$A:$A,'Lost Revenue'!F$2,'Distribution Rates'!$C:$C,'Lost Revenue'!$A43))*-F29</f>
        <v>0</v>
      </c>
      <c r="G43" s="128">
        <f>(SUMIFS('Distribution Rates'!H:H,'Distribution Rates'!$B:$B,'Lost Revenue'!$B43,'Distribution Rates'!$A:$A,'Lost Revenue'!G$2,'Distribution Rates'!$C:$C,'Lost Revenue'!$A43))*-G29</f>
        <v>0</v>
      </c>
      <c r="H43" s="128">
        <f>(SUMIFS('Distribution Rates'!I:I,'Distribution Rates'!$B:$B,'Lost Revenue'!$B43,'Distribution Rates'!$A:$A,'Lost Revenue'!H$2,'Distribution Rates'!$C:$C,'Lost Revenue'!$A43))*-H29</f>
        <v>0</v>
      </c>
      <c r="I43" s="128">
        <f>(SUMIFS('Distribution Rates'!J:J,'Distribution Rates'!$B:$B,'Lost Revenue'!$B43,'Distribution Rates'!$A:$A,'Lost Revenue'!I$2,'Distribution Rates'!$C:$C,'Lost Revenue'!$A43))*-I29</f>
        <v>0</v>
      </c>
      <c r="J43" s="128">
        <f>(SUMIFS('Distribution Rates'!K:K,'Distribution Rates'!$B:$B,'Lost Revenue'!$B43,'Distribution Rates'!$A:$A,'Lost Revenue'!J$2,'Distribution Rates'!$C:$C,'Lost Revenue'!$A43))*-J29</f>
        <v>0</v>
      </c>
      <c r="K43" s="128">
        <f>(SUMIFS('Distribution Rates'!L:L,'Distribution Rates'!$B:$B,'Lost Revenue'!$B43,'Distribution Rates'!$A:$A,'Lost Revenue'!K$2,'Distribution Rates'!$C:$C,'Lost Revenue'!$A43))*-K29</f>
        <v>0</v>
      </c>
      <c r="L43" s="128">
        <f>(SUMIFS('Distribution Rates'!M:M,'Distribution Rates'!$B:$B,'Lost Revenue'!$B43,'Distribution Rates'!$A:$A,'Lost Revenue'!L$2,'Distribution Rates'!$C:$C,'Lost Revenue'!$A43))*-L29</f>
        <v>0</v>
      </c>
      <c r="M43" s="128">
        <f>(SUMIFS('Distribution Rates'!N:N,'Distribution Rates'!$B:$B,'Lost Revenue'!$B43,'Distribution Rates'!$A:$A,'Lost Revenue'!M$2,'Distribution Rates'!$C:$C,'Lost Revenue'!$A43))*-M29</f>
        <v>0</v>
      </c>
      <c r="N43" s="128">
        <f>(SUMIFS('Distribution Rates'!O:O,'Distribution Rates'!$B:$B,'Lost Revenue'!$B43,'Distribution Rates'!$A:$A,'Lost Revenue'!N$2,'Distribution Rates'!$C:$C,'Lost Revenue'!$A43))*-N29</f>
        <v>0</v>
      </c>
      <c r="O43" s="128">
        <f>(SUMIFS('Distribution Rates'!P:P,'Distribution Rates'!$B:$B,'Lost Revenue'!$B43,'Distribution Rates'!$A:$A,'Lost Revenue'!O$2,'Distribution Rates'!$C:$C,'Lost Revenue'!$A43))*-O29</f>
        <v>0</v>
      </c>
      <c r="P43" s="128">
        <f t="shared" si="150"/>
        <v>0</v>
      </c>
      <c r="Q43" s="128">
        <f>(SUMIFS('Distribution Rates'!E:E,'Distribution Rates'!$B:$B,'Lost Revenue'!$B43,'Distribution Rates'!$A:$A,'Lost Revenue'!Q$2,'Distribution Rates'!$C:$C,'Lost Revenue'!$A43))*-Q29</f>
        <v>0</v>
      </c>
      <c r="R43" s="128">
        <f>(SUMIFS('Distribution Rates'!F:F,'Distribution Rates'!$B:$B,'Lost Revenue'!$B43,'Distribution Rates'!$A:$A,'Lost Revenue'!R$2,'Distribution Rates'!$C:$C,'Lost Revenue'!$A43))*-R29</f>
        <v>0</v>
      </c>
      <c r="S43" s="128">
        <f>(SUMIFS('Distribution Rates'!G:G,'Distribution Rates'!$B:$B,'Lost Revenue'!$B43,'Distribution Rates'!$A:$A,'Lost Revenue'!S$2,'Distribution Rates'!$C:$C,'Lost Revenue'!$A43))*-S29</f>
        <v>0</v>
      </c>
      <c r="T43" s="128">
        <f>(SUMIFS('Distribution Rates'!H:H,'Distribution Rates'!$B:$B,'Lost Revenue'!$B43,'Distribution Rates'!$A:$A,'Lost Revenue'!T$2,'Distribution Rates'!$C:$C,'Lost Revenue'!$A43))*-T29</f>
        <v>0</v>
      </c>
      <c r="U43" s="128">
        <f>(SUMIFS('Distribution Rates'!I:I,'Distribution Rates'!$B:$B,'Lost Revenue'!$B43,'Distribution Rates'!$A:$A,'Lost Revenue'!U$2,'Distribution Rates'!$C:$C,'Lost Revenue'!$A43))*-U29</f>
        <v>0</v>
      </c>
      <c r="V43" s="128">
        <f>(SUMIFS('Distribution Rates'!J:J,'Distribution Rates'!$B:$B,'Lost Revenue'!$B43,'Distribution Rates'!$A:$A,'Lost Revenue'!V$2,'Distribution Rates'!$C:$C,'Lost Revenue'!$A43))*-V29</f>
        <v>0</v>
      </c>
      <c r="W43" s="128">
        <f>(SUMIFS('Distribution Rates'!K:K,'Distribution Rates'!$B:$B,'Lost Revenue'!$B43,'Distribution Rates'!$A:$A,'Lost Revenue'!W$2,'Distribution Rates'!$C:$C,'Lost Revenue'!$A43))*-W29</f>
        <v>103.53</v>
      </c>
      <c r="X43" s="128">
        <f>(SUMIFS('Distribution Rates'!L:L,'Distribution Rates'!$B:$B,'Lost Revenue'!$B43,'Distribution Rates'!$A:$A,'Lost Revenue'!X$2,'Distribution Rates'!$C:$C,'Lost Revenue'!$A43))*-X29</f>
        <v>207.06</v>
      </c>
      <c r="Y43" s="128">
        <f>(SUMIFS('Distribution Rates'!M:M,'Distribution Rates'!$B:$B,'Lost Revenue'!$B43,'Distribution Rates'!$A:$A,'Lost Revenue'!Y$2,'Distribution Rates'!$C:$C,'Lost Revenue'!$A43))*-Y29</f>
        <v>310.59000000000003</v>
      </c>
      <c r="Z43" s="128">
        <f>(SUMIFS('Distribution Rates'!N:N,'Distribution Rates'!$B:$B,'Lost Revenue'!$B43,'Distribution Rates'!$A:$A,'Lost Revenue'!Z$2,'Distribution Rates'!$C:$C,'Lost Revenue'!$A43))*-Z29</f>
        <v>414.12</v>
      </c>
      <c r="AA43" s="128">
        <f>(SUMIFS('Distribution Rates'!O:O,'Distribution Rates'!$B:$B,'Lost Revenue'!$B43,'Distribution Rates'!$A:$A,'Lost Revenue'!AA$2,'Distribution Rates'!$C:$C,'Lost Revenue'!$A43))*-AA29</f>
        <v>517.65</v>
      </c>
      <c r="AB43" s="128">
        <f>(SUMIFS('Distribution Rates'!P:P,'Distribution Rates'!$B:$B,'Lost Revenue'!$B43,'Distribution Rates'!$A:$A,'Lost Revenue'!AB$2,'Distribution Rates'!$C:$C,'Lost Revenue'!$A43))*-AB29</f>
        <v>621.18000000000006</v>
      </c>
      <c r="AC43" s="128">
        <f t="shared" si="151"/>
        <v>2174.13</v>
      </c>
      <c r="AD43" s="128">
        <f>(SUMIFS('Distribution Rates'!E:E,'Distribution Rates'!$B:$B,'Lost Revenue'!$B43,'Distribution Rates'!$A:$A,'Lost Revenue'!AD$2,'Distribution Rates'!$C:$C,'Lost Revenue'!$A43))*-AD29</f>
        <v>735.56</v>
      </c>
      <c r="AE43" s="128">
        <f>(SUMIFS('Distribution Rates'!F:F,'Distribution Rates'!$B:$B,'Lost Revenue'!$B43,'Distribution Rates'!$A:$A,'Lost Revenue'!AE$2,'Distribution Rates'!$C:$C,'Lost Revenue'!$A43))*-AE29</f>
        <v>315.24</v>
      </c>
      <c r="AF43" s="128">
        <f>(SUMIFS('Distribution Rates'!G:G,'Distribution Rates'!$B:$B,'Lost Revenue'!$B43,'Distribution Rates'!$A:$A,'Lost Revenue'!AF$2,'Distribution Rates'!$C:$C,'Lost Revenue'!$A43))*-AF29</f>
        <v>315.24</v>
      </c>
      <c r="AG43" s="128">
        <f>(SUMIFS('Distribution Rates'!H:H,'Distribution Rates'!$B:$B,'Lost Revenue'!$B43,'Distribution Rates'!$A:$A,'Lost Revenue'!AG$2,'Distribution Rates'!$C:$C,'Lost Revenue'!$A43))*-AG29</f>
        <v>315.24</v>
      </c>
      <c r="AH43" s="128">
        <f>(SUMIFS('Distribution Rates'!I:I,'Distribution Rates'!$B:$B,'Lost Revenue'!$B43,'Distribution Rates'!$A:$A,'Lost Revenue'!AH$2,'Distribution Rates'!$C:$C,'Lost Revenue'!$A43))*-AH29</f>
        <v>315.24</v>
      </c>
      <c r="AI43" s="128">
        <f>(SUMIFS('Distribution Rates'!J:J,'Distribution Rates'!$B:$B,'Lost Revenue'!$B43,'Distribution Rates'!$A:$A,'Lost Revenue'!AI$2,'Distribution Rates'!$C:$C,'Lost Revenue'!$A43))*-AI29</f>
        <v>210.16</v>
      </c>
      <c r="AJ43" s="128">
        <f>(SUMIFS('Distribution Rates'!K:K,'Distribution Rates'!$B:$B,'Lost Revenue'!$B43,'Distribution Rates'!$A:$A,'Lost Revenue'!AJ$2,'Distribution Rates'!$C:$C,'Lost Revenue'!$A43))*-AJ29</f>
        <v>420.32</v>
      </c>
      <c r="AK43" s="128">
        <f>(SUMIFS('Distribution Rates'!L:L,'Distribution Rates'!$B:$B,'Lost Revenue'!$B43,'Distribution Rates'!$A:$A,'Lost Revenue'!AK$2,'Distribution Rates'!$C:$C,'Lost Revenue'!$A43))*-AK29</f>
        <v>630.48</v>
      </c>
      <c r="AL43" s="128">
        <f>(SUMIFS('Distribution Rates'!M:M,'Distribution Rates'!$B:$B,'Lost Revenue'!$B43,'Distribution Rates'!$A:$A,'Lost Revenue'!AL$2,'Distribution Rates'!$C:$C,'Lost Revenue'!$A43))*-AL29</f>
        <v>840.64</v>
      </c>
      <c r="AM43" s="128">
        <f>(SUMIFS('Distribution Rates'!N:N,'Distribution Rates'!$B:$B,'Lost Revenue'!$B43,'Distribution Rates'!$A:$A,'Lost Revenue'!AM$2,'Distribution Rates'!$C:$C,'Lost Revenue'!$A43))*-AM29</f>
        <v>945.72</v>
      </c>
      <c r="AN43" s="128">
        <f>(SUMIFS('Distribution Rates'!O:O,'Distribution Rates'!$B:$B,'Lost Revenue'!$B43,'Distribution Rates'!$A:$A,'Lost Revenue'!AN$2,'Distribution Rates'!$C:$C,'Lost Revenue'!$A43))*-AN29</f>
        <v>1155.8799999999999</v>
      </c>
      <c r="AO43" s="128">
        <f>(SUMIFS('Distribution Rates'!P:P,'Distribution Rates'!$B:$B,'Lost Revenue'!$B43,'Distribution Rates'!$A:$A,'Lost Revenue'!AO$2,'Distribution Rates'!$C:$C,'Lost Revenue'!$A43))*-AO29</f>
        <v>1471.12</v>
      </c>
      <c r="AP43" s="128">
        <f t="shared" si="152"/>
        <v>7670.84</v>
      </c>
      <c r="AQ43" s="128">
        <f>(SUMIFS('Distribution Rates'!E:E,'Distribution Rates'!$B:$B,'Lost Revenue'!$B43,'Distribution Rates'!$A:$A,'Lost Revenue'!AQ$2,'Distribution Rates'!$C:$C,'Lost Revenue'!$A43))*-AQ29</f>
        <v>1607.3999999999999</v>
      </c>
      <c r="AR43" s="128">
        <f>(SUMIFS('Distribution Rates'!F:F,'Distribution Rates'!$B:$B,'Lost Revenue'!$B43,'Distribution Rates'!$A:$A,'Lost Revenue'!AR$2,'Distribution Rates'!$C:$C,'Lost Revenue'!$A43))*-AR29</f>
        <v>1071.5999999999999</v>
      </c>
      <c r="AS43" s="128">
        <f>(SUMIFS('Distribution Rates'!G:G,'Distribution Rates'!$B:$B,'Lost Revenue'!$B43,'Distribution Rates'!$A:$A,'Lost Revenue'!AS$2,'Distribution Rates'!$C:$C,'Lost Revenue'!$A43))*-AS29</f>
        <v>1178.76</v>
      </c>
      <c r="AT43" s="128">
        <f>(SUMIFS('Distribution Rates'!H:H,'Distribution Rates'!$B:$B,'Lost Revenue'!$B43,'Distribution Rates'!$A:$A,'Lost Revenue'!AT$2,'Distribution Rates'!$C:$C,'Lost Revenue'!$A43))*-AT29</f>
        <v>964.43999999999994</v>
      </c>
      <c r="AU43" s="128">
        <f>(SUMIFS('Distribution Rates'!I:I,'Distribution Rates'!$B:$B,'Lost Revenue'!$B43,'Distribution Rates'!$A:$A,'Lost Revenue'!AU$2,'Distribution Rates'!$C:$C,'Lost Revenue'!$A43))*-AU29</f>
        <v>750.12</v>
      </c>
      <c r="AV43" s="128">
        <f>(SUMIFS('Distribution Rates'!J:J,'Distribution Rates'!$B:$B,'Lost Revenue'!$B43,'Distribution Rates'!$A:$A,'Lost Revenue'!AV$2,'Distribution Rates'!$C:$C,'Lost Revenue'!$A43))*-AV29</f>
        <v>750.12</v>
      </c>
      <c r="AW43" s="128">
        <f>(SUMIFS('Distribution Rates'!K:K,'Distribution Rates'!$B:$B,'Lost Revenue'!$B43,'Distribution Rates'!$A:$A,'Lost Revenue'!AW$2,'Distribution Rates'!$C:$C,'Lost Revenue'!$A43))*-AW29</f>
        <v>535.79999999999995</v>
      </c>
      <c r="AX43" s="128">
        <f>(SUMIFS('Distribution Rates'!L:L,'Distribution Rates'!$B:$B,'Lost Revenue'!$B43,'Distribution Rates'!$A:$A,'Lost Revenue'!AX$2,'Distribution Rates'!$C:$C,'Lost Revenue'!$A43))*-AX29</f>
        <v>750.12</v>
      </c>
      <c r="AY43" s="128">
        <f>(SUMIFS('Distribution Rates'!M:M,'Distribution Rates'!$B:$B,'Lost Revenue'!$B43,'Distribution Rates'!$A:$A,'Lost Revenue'!AY$2,'Distribution Rates'!$C:$C,'Lost Revenue'!$A43))*-AY29</f>
        <v>750.12</v>
      </c>
      <c r="AZ43" s="128">
        <f>(SUMIFS('Distribution Rates'!N:N,'Distribution Rates'!$B:$B,'Lost Revenue'!$B43,'Distribution Rates'!$A:$A,'Lost Revenue'!AZ$2,'Distribution Rates'!$C:$C,'Lost Revenue'!$A43))*-AZ29</f>
        <v>1071.5999999999999</v>
      </c>
      <c r="BA43" s="128">
        <f>(SUMIFS('Distribution Rates'!O:O,'Distribution Rates'!$B:$B,'Lost Revenue'!$B43,'Distribution Rates'!$A:$A,'Lost Revenue'!BA$2,'Distribution Rates'!$C:$C,'Lost Revenue'!$A43))*-BA29</f>
        <v>750.12</v>
      </c>
      <c r="BB43" s="128">
        <f>(SUMIFS('Distribution Rates'!P:P,'Distribution Rates'!$B:$B,'Lost Revenue'!$B43,'Distribution Rates'!$A:$A,'Lost Revenue'!BB$2,'Distribution Rates'!$C:$C,'Lost Revenue'!$A43))*-BB29</f>
        <v>964.43999999999994</v>
      </c>
      <c r="BC43" s="128">
        <f t="shared" si="153"/>
        <v>11144.640000000001</v>
      </c>
      <c r="BD43" s="128">
        <f>(SUMIFS('Distribution Rates'!E:E,'Distribution Rates'!$B:$B,'Lost Revenue'!$B43,'Distribution Rates'!$A:$A,'Lost Revenue'!BD$2,'Distribution Rates'!$C:$C,'Lost Revenue'!$A43))*-BD29</f>
        <v>1202.6299999999999</v>
      </c>
      <c r="BE43" s="128">
        <f>(SUMIFS('Distribution Rates'!F:F,'Distribution Rates'!$B:$B,'Lost Revenue'!$B43,'Distribution Rates'!$A:$A,'Lost Revenue'!BE$2,'Distribution Rates'!$C:$C,'Lost Revenue'!$A43))*-BE29</f>
        <v>546.65</v>
      </c>
      <c r="BF43" s="128">
        <f>(SUMIFS('Distribution Rates'!G:G,'Distribution Rates'!$B:$B,'Lost Revenue'!$B43,'Distribution Rates'!$A:$A,'Lost Revenue'!BF$2,'Distribution Rates'!$C:$C,'Lost Revenue'!$A43))*-BF29</f>
        <v>546.65</v>
      </c>
      <c r="BG43" s="128">
        <f>(SUMIFS('Distribution Rates'!H:H,'Distribution Rates'!$B:$B,'Lost Revenue'!$B43,'Distribution Rates'!$A:$A,'Lost Revenue'!BG$2,'Distribution Rates'!$C:$C,'Lost Revenue'!$A43))*-BG29</f>
        <v>546.65</v>
      </c>
      <c r="BH43" s="128">
        <f>(SUMIFS('Distribution Rates'!I:I,'Distribution Rates'!$B:$B,'Lost Revenue'!$B43,'Distribution Rates'!$A:$A,'Lost Revenue'!BH$2,'Distribution Rates'!$C:$C,'Lost Revenue'!$A43))*-BH29</f>
        <v>327.99</v>
      </c>
      <c r="BI43" s="128">
        <f>(SUMIFS('Distribution Rates'!J:J,'Distribution Rates'!$B:$B,'Lost Revenue'!$B43,'Distribution Rates'!$A:$A,'Lost Revenue'!BI$2,'Distribution Rates'!$C:$C,'Lost Revenue'!$A43))*-BI29</f>
        <v>327.99</v>
      </c>
      <c r="BJ43" s="128">
        <f>(SUMIFS('Distribution Rates'!K:K,'Distribution Rates'!$B:$B,'Lost Revenue'!$B43,'Distribution Rates'!$A:$A,'Lost Revenue'!BJ$2,'Distribution Rates'!$C:$C,'Lost Revenue'!$A43))*-BJ29</f>
        <v>437.32</v>
      </c>
      <c r="BK43" s="128">
        <f>(SUMIFS('Distribution Rates'!L:L,'Distribution Rates'!$B:$B,'Lost Revenue'!$B43,'Distribution Rates'!$A:$A,'Lost Revenue'!BK$2,'Distribution Rates'!$C:$C,'Lost Revenue'!$A43))*-BK29</f>
        <v>437.32</v>
      </c>
      <c r="BL43" s="128">
        <f>(SUMIFS('Distribution Rates'!M:M,'Distribution Rates'!$B:$B,'Lost Revenue'!$B43,'Distribution Rates'!$A:$A,'Lost Revenue'!BL$2,'Distribution Rates'!$C:$C,'Lost Revenue'!$A43))*-BL29</f>
        <v>437.32</v>
      </c>
      <c r="BM43" s="128">
        <f>(SUMIFS('Distribution Rates'!N:N,'Distribution Rates'!$B:$B,'Lost Revenue'!$B43,'Distribution Rates'!$A:$A,'Lost Revenue'!BM$2,'Distribution Rates'!$C:$C,'Lost Revenue'!$A43))*-BM29</f>
        <v>437.32</v>
      </c>
      <c r="BN43" s="128">
        <f>(SUMIFS('Distribution Rates'!O:O,'Distribution Rates'!$B:$B,'Lost Revenue'!$B43,'Distribution Rates'!$A:$A,'Lost Revenue'!BN$2,'Distribution Rates'!$C:$C,'Lost Revenue'!$A43))*-BN29</f>
        <v>437.32</v>
      </c>
      <c r="BO43" s="128">
        <f>(SUMIFS('Distribution Rates'!P:P,'Distribution Rates'!$B:$B,'Lost Revenue'!$B43,'Distribution Rates'!$A:$A,'Lost Revenue'!BO$2,'Distribution Rates'!$C:$C,'Lost Revenue'!$A43))*-BO29</f>
        <v>437.32</v>
      </c>
      <c r="BP43" s="128">
        <f t="shared" si="154"/>
        <v>6122.4799999999987</v>
      </c>
    </row>
    <row r="44" spans="1:68" x14ac:dyDescent="0.25">
      <c r="A44" s="85" t="s">
        <v>62</v>
      </c>
      <c r="B44" s="85" t="s">
        <v>16</v>
      </c>
      <c r="C44" s="122" t="s">
        <v>7</v>
      </c>
      <c r="D44" s="128">
        <f>(SUMIFS('Distribution Rates'!E:E,'Distribution Rates'!$B:$B,'Lost Revenue'!$B44,'Distribution Rates'!$A:$A,'Lost Revenue'!D$2,'Distribution Rates'!$C:$C,'Lost Revenue'!$A44))*-D30</f>
        <v>0</v>
      </c>
      <c r="E44" s="128">
        <f>(SUMIFS('Distribution Rates'!F:F,'Distribution Rates'!$B:$B,'Lost Revenue'!$B44,'Distribution Rates'!$A:$A,'Lost Revenue'!E$2,'Distribution Rates'!$C:$C,'Lost Revenue'!$A44))*-E30</f>
        <v>0</v>
      </c>
      <c r="F44" s="128">
        <f>(SUMIFS('Distribution Rates'!G:G,'Distribution Rates'!$B:$B,'Lost Revenue'!$B44,'Distribution Rates'!$A:$A,'Lost Revenue'!F$2,'Distribution Rates'!$C:$C,'Lost Revenue'!$A44))*-F30</f>
        <v>0</v>
      </c>
      <c r="G44" s="128">
        <f>(SUMIFS('Distribution Rates'!H:H,'Distribution Rates'!$B:$B,'Lost Revenue'!$B44,'Distribution Rates'!$A:$A,'Lost Revenue'!G$2,'Distribution Rates'!$C:$C,'Lost Revenue'!$A44))*-G30</f>
        <v>0</v>
      </c>
      <c r="H44" s="128">
        <f>(SUMIFS('Distribution Rates'!I:I,'Distribution Rates'!$B:$B,'Lost Revenue'!$B44,'Distribution Rates'!$A:$A,'Lost Revenue'!H$2,'Distribution Rates'!$C:$C,'Lost Revenue'!$A44))*-H30</f>
        <v>0</v>
      </c>
      <c r="I44" s="128">
        <f>(SUMIFS('Distribution Rates'!J:J,'Distribution Rates'!$B:$B,'Lost Revenue'!$B44,'Distribution Rates'!$A:$A,'Lost Revenue'!I$2,'Distribution Rates'!$C:$C,'Lost Revenue'!$A44))*-I30</f>
        <v>0</v>
      </c>
      <c r="J44" s="128">
        <f>(SUMIFS('Distribution Rates'!K:K,'Distribution Rates'!$B:$B,'Lost Revenue'!$B44,'Distribution Rates'!$A:$A,'Lost Revenue'!J$2,'Distribution Rates'!$C:$C,'Lost Revenue'!$A44))*-J30</f>
        <v>0</v>
      </c>
      <c r="K44" s="128">
        <f>(SUMIFS('Distribution Rates'!L:L,'Distribution Rates'!$B:$B,'Lost Revenue'!$B44,'Distribution Rates'!$A:$A,'Lost Revenue'!K$2,'Distribution Rates'!$C:$C,'Lost Revenue'!$A44))*-K30</f>
        <v>0</v>
      </c>
      <c r="L44" s="128">
        <f>(SUMIFS('Distribution Rates'!M:M,'Distribution Rates'!$B:$B,'Lost Revenue'!$B44,'Distribution Rates'!$A:$A,'Lost Revenue'!L$2,'Distribution Rates'!$C:$C,'Lost Revenue'!$A44))*-L30</f>
        <v>0</v>
      </c>
      <c r="M44" s="128">
        <f>(SUMIFS('Distribution Rates'!N:N,'Distribution Rates'!$B:$B,'Lost Revenue'!$B44,'Distribution Rates'!$A:$A,'Lost Revenue'!M$2,'Distribution Rates'!$C:$C,'Lost Revenue'!$A44))*-M30</f>
        <v>0</v>
      </c>
      <c r="N44" s="128">
        <f>(SUMIFS('Distribution Rates'!O:O,'Distribution Rates'!$B:$B,'Lost Revenue'!$B44,'Distribution Rates'!$A:$A,'Lost Revenue'!N$2,'Distribution Rates'!$C:$C,'Lost Revenue'!$A44))*-N30</f>
        <v>0</v>
      </c>
      <c r="O44" s="128">
        <f>(SUMIFS('Distribution Rates'!P:P,'Distribution Rates'!$B:$B,'Lost Revenue'!$B44,'Distribution Rates'!$A:$A,'Lost Revenue'!O$2,'Distribution Rates'!$C:$C,'Lost Revenue'!$A44))*-O30</f>
        <v>0</v>
      </c>
      <c r="P44" s="128">
        <f t="shared" si="150"/>
        <v>0</v>
      </c>
      <c r="Q44" s="128">
        <f>(SUMIFS('Distribution Rates'!E:E,'Distribution Rates'!$B:$B,'Lost Revenue'!$B44,'Distribution Rates'!$A:$A,'Lost Revenue'!Q$2,'Distribution Rates'!$C:$C,'Lost Revenue'!$A44))*-Q30</f>
        <v>0</v>
      </c>
      <c r="R44" s="128">
        <f>(SUMIFS('Distribution Rates'!F:F,'Distribution Rates'!$B:$B,'Lost Revenue'!$B44,'Distribution Rates'!$A:$A,'Lost Revenue'!R$2,'Distribution Rates'!$C:$C,'Lost Revenue'!$A44))*-R30</f>
        <v>0</v>
      </c>
      <c r="S44" s="128">
        <f>(SUMIFS('Distribution Rates'!G:G,'Distribution Rates'!$B:$B,'Lost Revenue'!$B44,'Distribution Rates'!$A:$A,'Lost Revenue'!S$2,'Distribution Rates'!$C:$C,'Lost Revenue'!$A44))*-S30</f>
        <v>0</v>
      </c>
      <c r="T44" s="128">
        <f>(SUMIFS('Distribution Rates'!H:H,'Distribution Rates'!$B:$B,'Lost Revenue'!$B44,'Distribution Rates'!$A:$A,'Lost Revenue'!T$2,'Distribution Rates'!$C:$C,'Lost Revenue'!$A44))*-T30</f>
        <v>0</v>
      </c>
      <c r="U44" s="128">
        <f>(SUMIFS('Distribution Rates'!I:I,'Distribution Rates'!$B:$B,'Lost Revenue'!$B44,'Distribution Rates'!$A:$A,'Lost Revenue'!U$2,'Distribution Rates'!$C:$C,'Lost Revenue'!$A44))*-U30</f>
        <v>0</v>
      </c>
      <c r="V44" s="128">
        <f>(SUMIFS('Distribution Rates'!J:J,'Distribution Rates'!$B:$B,'Lost Revenue'!$B44,'Distribution Rates'!$A:$A,'Lost Revenue'!V$2,'Distribution Rates'!$C:$C,'Lost Revenue'!$A44))*-V30</f>
        <v>0</v>
      </c>
      <c r="W44" s="128">
        <f>(SUMIFS('Distribution Rates'!K:K,'Distribution Rates'!$B:$B,'Lost Revenue'!$B44,'Distribution Rates'!$A:$A,'Lost Revenue'!W$2,'Distribution Rates'!$C:$C,'Lost Revenue'!$A44))*-W30</f>
        <v>0</v>
      </c>
      <c r="X44" s="128">
        <f>(SUMIFS('Distribution Rates'!L:L,'Distribution Rates'!$B:$B,'Lost Revenue'!$B44,'Distribution Rates'!$A:$A,'Lost Revenue'!X$2,'Distribution Rates'!$C:$C,'Lost Revenue'!$A44))*-X30</f>
        <v>0</v>
      </c>
      <c r="Y44" s="128">
        <f>(SUMIFS('Distribution Rates'!M:M,'Distribution Rates'!$B:$B,'Lost Revenue'!$B44,'Distribution Rates'!$A:$A,'Lost Revenue'!Y$2,'Distribution Rates'!$C:$C,'Lost Revenue'!$A44))*-Y30</f>
        <v>0</v>
      </c>
      <c r="Z44" s="128">
        <f>(SUMIFS('Distribution Rates'!N:N,'Distribution Rates'!$B:$B,'Lost Revenue'!$B44,'Distribution Rates'!$A:$A,'Lost Revenue'!Z$2,'Distribution Rates'!$C:$C,'Lost Revenue'!$A44))*-Z30</f>
        <v>0</v>
      </c>
      <c r="AA44" s="128">
        <f>(SUMIFS('Distribution Rates'!O:O,'Distribution Rates'!$B:$B,'Lost Revenue'!$B44,'Distribution Rates'!$A:$A,'Lost Revenue'!AA$2,'Distribution Rates'!$C:$C,'Lost Revenue'!$A44))*-AA30</f>
        <v>0</v>
      </c>
      <c r="AB44" s="128">
        <f>(SUMIFS('Distribution Rates'!P:P,'Distribution Rates'!$B:$B,'Lost Revenue'!$B44,'Distribution Rates'!$A:$A,'Lost Revenue'!AB$2,'Distribution Rates'!$C:$C,'Lost Revenue'!$A44))*-AB30</f>
        <v>0</v>
      </c>
      <c r="AC44" s="128">
        <f t="shared" si="151"/>
        <v>0</v>
      </c>
      <c r="AD44" s="128">
        <f>(SUMIFS('Distribution Rates'!E:E,'Distribution Rates'!$B:$B,'Lost Revenue'!$B44,'Distribution Rates'!$A:$A,'Lost Revenue'!AD$2,'Distribution Rates'!$C:$C,'Lost Revenue'!$A44))*-AD30</f>
        <v>0</v>
      </c>
      <c r="AE44" s="128">
        <f>(SUMIFS('Distribution Rates'!F:F,'Distribution Rates'!$B:$B,'Lost Revenue'!$B44,'Distribution Rates'!$A:$A,'Lost Revenue'!AE$2,'Distribution Rates'!$C:$C,'Lost Revenue'!$A44))*-AE30</f>
        <v>0</v>
      </c>
      <c r="AF44" s="128">
        <f>(SUMIFS('Distribution Rates'!G:G,'Distribution Rates'!$B:$B,'Lost Revenue'!$B44,'Distribution Rates'!$A:$A,'Lost Revenue'!AF$2,'Distribution Rates'!$C:$C,'Lost Revenue'!$A44))*-AF30</f>
        <v>0</v>
      </c>
      <c r="AG44" s="128">
        <f>(SUMIFS('Distribution Rates'!H:H,'Distribution Rates'!$B:$B,'Lost Revenue'!$B44,'Distribution Rates'!$A:$A,'Lost Revenue'!AG$2,'Distribution Rates'!$C:$C,'Lost Revenue'!$A44))*-AG30</f>
        <v>0</v>
      </c>
      <c r="AH44" s="128">
        <f>(SUMIFS('Distribution Rates'!I:I,'Distribution Rates'!$B:$B,'Lost Revenue'!$B44,'Distribution Rates'!$A:$A,'Lost Revenue'!AH$2,'Distribution Rates'!$C:$C,'Lost Revenue'!$A44))*-AH30</f>
        <v>0</v>
      </c>
      <c r="AI44" s="128">
        <f>(SUMIFS('Distribution Rates'!J:J,'Distribution Rates'!$B:$B,'Lost Revenue'!$B44,'Distribution Rates'!$A:$A,'Lost Revenue'!AI$2,'Distribution Rates'!$C:$C,'Lost Revenue'!$A44))*-AI30</f>
        <v>0</v>
      </c>
      <c r="AJ44" s="128">
        <f>(SUMIFS('Distribution Rates'!K:K,'Distribution Rates'!$B:$B,'Lost Revenue'!$B44,'Distribution Rates'!$A:$A,'Lost Revenue'!AJ$2,'Distribution Rates'!$C:$C,'Lost Revenue'!$A44))*-AJ30</f>
        <v>0</v>
      </c>
      <c r="AK44" s="128">
        <f>(SUMIFS('Distribution Rates'!L:L,'Distribution Rates'!$B:$B,'Lost Revenue'!$B44,'Distribution Rates'!$A:$A,'Lost Revenue'!AK$2,'Distribution Rates'!$C:$C,'Lost Revenue'!$A44))*-AK30</f>
        <v>210.17</v>
      </c>
      <c r="AL44" s="128">
        <f>(SUMIFS('Distribution Rates'!M:M,'Distribution Rates'!$B:$B,'Lost Revenue'!$B44,'Distribution Rates'!$A:$A,'Lost Revenue'!AL$2,'Distribution Rates'!$C:$C,'Lost Revenue'!$A44))*-AL30</f>
        <v>210.17</v>
      </c>
      <c r="AM44" s="128">
        <f>(SUMIFS('Distribution Rates'!N:N,'Distribution Rates'!$B:$B,'Lost Revenue'!$B44,'Distribution Rates'!$A:$A,'Lost Revenue'!AM$2,'Distribution Rates'!$C:$C,'Lost Revenue'!$A44))*-AM30</f>
        <v>420.34</v>
      </c>
      <c r="AN44" s="128">
        <f>(SUMIFS('Distribution Rates'!O:O,'Distribution Rates'!$B:$B,'Lost Revenue'!$B44,'Distribution Rates'!$A:$A,'Lost Revenue'!AN$2,'Distribution Rates'!$C:$C,'Lost Revenue'!$A44))*-AN30</f>
        <v>420.34</v>
      </c>
      <c r="AO44" s="128">
        <f>(SUMIFS('Distribution Rates'!P:P,'Distribution Rates'!$B:$B,'Lost Revenue'!$B44,'Distribution Rates'!$A:$A,'Lost Revenue'!AO$2,'Distribution Rates'!$C:$C,'Lost Revenue'!$A44))*-AO30</f>
        <v>420.34</v>
      </c>
      <c r="AP44" s="128">
        <f t="shared" si="152"/>
        <v>1681.36</v>
      </c>
      <c r="AQ44" s="128">
        <f>(SUMIFS('Distribution Rates'!E:E,'Distribution Rates'!$B:$B,'Lost Revenue'!$B44,'Distribution Rates'!$A:$A,'Lost Revenue'!AQ$2,'Distribution Rates'!$C:$C,'Lost Revenue'!$A44))*-AQ30</f>
        <v>428.62</v>
      </c>
      <c r="AR44" s="128">
        <f>(SUMIFS('Distribution Rates'!F:F,'Distribution Rates'!$B:$B,'Lost Revenue'!$B44,'Distribution Rates'!$A:$A,'Lost Revenue'!AR$2,'Distribution Rates'!$C:$C,'Lost Revenue'!$A44))*-AR30</f>
        <v>214.31</v>
      </c>
      <c r="AS44" s="128">
        <f>(SUMIFS('Distribution Rates'!G:G,'Distribution Rates'!$B:$B,'Lost Revenue'!$B44,'Distribution Rates'!$A:$A,'Lost Revenue'!AS$2,'Distribution Rates'!$C:$C,'Lost Revenue'!$A44))*-AS30</f>
        <v>214.31</v>
      </c>
      <c r="AT44" s="128">
        <f>(SUMIFS('Distribution Rates'!H:H,'Distribution Rates'!$B:$B,'Lost Revenue'!$B44,'Distribution Rates'!$A:$A,'Lost Revenue'!AT$2,'Distribution Rates'!$C:$C,'Lost Revenue'!$A44))*-AT30</f>
        <v>214.31</v>
      </c>
      <c r="AU44" s="128">
        <f>(SUMIFS('Distribution Rates'!I:I,'Distribution Rates'!$B:$B,'Lost Revenue'!$B44,'Distribution Rates'!$A:$A,'Lost Revenue'!AU$2,'Distribution Rates'!$C:$C,'Lost Revenue'!$A44))*-AU30</f>
        <v>214.31</v>
      </c>
      <c r="AV44" s="128">
        <f>(SUMIFS('Distribution Rates'!J:J,'Distribution Rates'!$B:$B,'Lost Revenue'!$B44,'Distribution Rates'!$A:$A,'Lost Revenue'!AV$2,'Distribution Rates'!$C:$C,'Lost Revenue'!$A44))*-AV30</f>
        <v>0</v>
      </c>
      <c r="AW44" s="128">
        <f>(SUMIFS('Distribution Rates'!K:K,'Distribution Rates'!$B:$B,'Lost Revenue'!$B44,'Distribution Rates'!$A:$A,'Lost Revenue'!AW$2,'Distribution Rates'!$C:$C,'Lost Revenue'!$A44))*-AW30</f>
        <v>0</v>
      </c>
      <c r="AX44" s="128">
        <f>(SUMIFS('Distribution Rates'!L:L,'Distribution Rates'!$B:$B,'Lost Revenue'!$B44,'Distribution Rates'!$A:$A,'Lost Revenue'!AX$2,'Distribution Rates'!$C:$C,'Lost Revenue'!$A44))*-AX30</f>
        <v>0</v>
      </c>
      <c r="AY44" s="128">
        <f>(SUMIFS('Distribution Rates'!M:M,'Distribution Rates'!$B:$B,'Lost Revenue'!$B44,'Distribution Rates'!$A:$A,'Lost Revenue'!AY$2,'Distribution Rates'!$C:$C,'Lost Revenue'!$A44))*-AY30</f>
        <v>0</v>
      </c>
      <c r="AZ44" s="128">
        <f>(SUMIFS('Distribution Rates'!N:N,'Distribution Rates'!$B:$B,'Lost Revenue'!$B44,'Distribution Rates'!$A:$A,'Lost Revenue'!AZ$2,'Distribution Rates'!$C:$C,'Lost Revenue'!$A44))*-AZ30</f>
        <v>0</v>
      </c>
      <c r="BA44" s="128">
        <f>(SUMIFS('Distribution Rates'!O:O,'Distribution Rates'!$B:$B,'Lost Revenue'!$B44,'Distribution Rates'!$A:$A,'Lost Revenue'!BA$2,'Distribution Rates'!$C:$C,'Lost Revenue'!$A44))*-BA30</f>
        <v>0</v>
      </c>
      <c r="BB44" s="128">
        <f>(SUMIFS('Distribution Rates'!P:P,'Distribution Rates'!$B:$B,'Lost Revenue'!$B44,'Distribution Rates'!$A:$A,'Lost Revenue'!BB$2,'Distribution Rates'!$C:$C,'Lost Revenue'!$A44))*-BB30</f>
        <v>0</v>
      </c>
      <c r="BC44" s="128">
        <f t="shared" si="153"/>
        <v>1285.8599999999999</v>
      </c>
      <c r="BD44" s="128">
        <f>(SUMIFS('Distribution Rates'!E:E,'Distribution Rates'!$B:$B,'Lost Revenue'!$B44,'Distribution Rates'!$A:$A,'Lost Revenue'!BD$2,'Distribution Rates'!$C:$C,'Lost Revenue'!$A44))*-BD30</f>
        <v>0</v>
      </c>
      <c r="BE44" s="128">
        <f>(SUMIFS('Distribution Rates'!F:F,'Distribution Rates'!$B:$B,'Lost Revenue'!$B44,'Distribution Rates'!$A:$A,'Lost Revenue'!BE$2,'Distribution Rates'!$C:$C,'Lost Revenue'!$A44))*-BE30</f>
        <v>0</v>
      </c>
      <c r="BF44" s="128">
        <f>(SUMIFS('Distribution Rates'!G:G,'Distribution Rates'!$B:$B,'Lost Revenue'!$B44,'Distribution Rates'!$A:$A,'Lost Revenue'!BF$2,'Distribution Rates'!$C:$C,'Lost Revenue'!$A44))*-BF30</f>
        <v>0</v>
      </c>
      <c r="BG44" s="128">
        <f>(SUMIFS('Distribution Rates'!H:H,'Distribution Rates'!$B:$B,'Lost Revenue'!$B44,'Distribution Rates'!$A:$A,'Lost Revenue'!BG$2,'Distribution Rates'!$C:$C,'Lost Revenue'!$A44))*-BG30</f>
        <v>0</v>
      </c>
      <c r="BH44" s="128">
        <f>(SUMIFS('Distribution Rates'!I:I,'Distribution Rates'!$B:$B,'Lost Revenue'!$B44,'Distribution Rates'!$A:$A,'Lost Revenue'!BH$2,'Distribution Rates'!$C:$C,'Lost Revenue'!$A44))*-BH30</f>
        <v>0</v>
      </c>
      <c r="BI44" s="128">
        <f>(SUMIFS('Distribution Rates'!J:J,'Distribution Rates'!$B:$B,'Lost Revenue'!$B44,'Distribution Rates'!$A:$A,'Lost Revenue'!BI$2,'Distribution Rates'!$C:$C,'Lost Revenue'!$A44))*-BI30</f>
        <v>0</v>
      </c>
      <c r="BJ44" s="128">
        <f>(SUMIFS('Distribution Rates'!K:K,'Distribution Rates'!$B:$B,'Lost Revenue'!$B44,'Distribution Rates'!$A:$A,'Lost Revenue'!BJ$2,'Distribution Rates'!$C:$C,'Lost Revenue'!$A44))*-BJ30</f>
        <v>0</v>
      </c>
      <c r="BK44" s="128">
        <f>(SUMIFS('Distribution Rates'!L:L,'Distribution Rates'!$B:$B,'Lost Revenue'!$B44,'Distribution Rates'!$A:$A,'Lost Revenue'!BK$2,'Distribution Rates'!$C:$C,'Lost Revenue'!$A44))*-BK30</f>
        <v>0</v>
      </c>
      <c r="BL44" s="128">
        <f>(SUMIFS('Distribution Rates'!M:M,'Distribution Rates'!$B:$B,'Lost Revenue'!$B44,'Distribution Rates'!$A:$A,'Lost Revenue'!BL$2,'Distribution Rates'!$C:$C,'Lost Revenue'!$A44))*-BL30</f>
        <v>0</v>
      </c>
      <c r="BM44" s="128">
        <f>(SUMIFS('Distribution Rates'!N:N,'Distribution Rates'!$B:$B,'Lost Revenue'!$B44,'Distribution Rates'!$A:$A,'Lost Revenue'!BM$2,'Distribution Rates'!$C:$C,'Lost Revenue'!$A44))*-BM30</f>
        <v>0</v>
      </c>
      <c r="BN44" s="128">
        <f>(SUMIFS('Distribution Rates'!O:O,'Distribution Rates'!$B:$B,'Lost Revenue'!$B44,'Distribution Rates'!$A:$A,'Lost Revenue'!BN$2,'Distribution Rates'!$C:$C,'Lost Revenue'!$A44))*-BN30</f>
        <v>0</v>
      </c>
      <c r="BO44" s="128">
        <f>(SUMIFS('Distribution Rates'!P:P,'Distribution Rates'!$B:$B,'Lost Revenue'!$B44,'Distribution Rates'!$A:$A,'Lost Revenue'!BO$2,'Distribution Rates'!$C:$C,'Lost Revenue'!$A44))*-BO30</f>
        <v>0</v>
      </c>
      <c r="BP44" s="128">
        <f t="shared" si="154"/>
        <v>0</v>
      </c>
    </row>
    <row r="45" spans="1:68" x14ac:dyDescent="0.25">
      <c r="A45" s="85" t="s">
        <v>62</v>
      </c>
      <c r="B45" s="85" t="s">
        <v>18</v>
      </c>
      <c r="C45" s="122" t="s">
        <v>8</v>
      </c>
      <c r="D45" s="128">
        <f>(SUMIFS('Distribution Rates'!E:E,'Distribution Rates'!$B:$B,'Lost Revenue'!$B45,'Distribution Rates'!$A:$A,'Lost Revenue'!D$2,'Distribution Rates'!$C:$C,'Lost Revenue'!$A45))*-D31</f>
        <v>0</v>
      </c>
      <c r="E45" s="128">
        <f>(SUMIFS('Distribution Rates'!F:F,'Distribution Rates'!$B:$B,'Lost Revenue'!$B45,'Distribution Rates'!$A:$A,'Lost Revenue'!E$2,'Distribution Rates'!$C:$C,'Lost Revenue'!$A45))*-E31</f>
        <v>0</v>
      </c>
      <c r="F45" s="128">
        <f>(SUMIFS('Distribution Rates'!G:G,'Distribution Rates'!$B:$B,'Lost Revenue'!$B45,'Distribution Rates'!$A:$A,'Lost Revenue'!F$2,'Distribution Rates'!$C:$C,'Lost Revenue'!$A45))*-F31</f>
        <v>0</v>
      </c>
      <c r="G45" s="128">
        <f>(SUMIFS('Distribution Rates'!H:H,'Distribution Rates'!$B:$B,'Lost Revenue'!$B45,'Distribution Rates'!$A:$A,'Lost Revenue'!G$2,'Distribution Rates'!$C:$C,'Lost Revenue'!$A45))*-G31</f>
        <v>0</v>
      </c>
      <c r="H45" s="128">
        <f>(SUMIFS('Distribution Rates'!I:I,'Distribution Rates'!$B:$B,'Lost Revenue'!$B45,'Distribution Rates'!$A:$A,'Lost Revenue'!H$2,'Distribution Rates'!$C:$C,'Lost Revenue'!$A45))*-H31</f>
        <v>0</v>
      </c>
      <c r="I45" s="128">
        <f>(SUMIFS('Distribution Rates'!J:J,'Distribution Rates'!$B:$B,'Lost Revenue'!$B45,'Distribution Rates'!$A:$A,'Lost Revenue'!I$2,'Distribution Rates'!$C:$C,'Lost Revenue'!$A45))*-I31</f>
        <v>0</v>
      </c>
      <c r="J45" s="128">
        <f>(SUMIFS('Distribution Rates'!K:K,'Distribution Rates'!$B:$B,'Lost Revenue'!$B45,'Distribution Rates'!$A:$A,'Lost Revenue'!J$2,'Distribution Rates'!$C:$C,'Lost Revenue'!$A45))*-J31</f>
        <v>0</v>
      </c>
      <c r="K45" s="128">
        <f>(SUMIFS('Distribution Rates'!L:L,'Distribution Rates'!$B:$B,'Lost Revenue'!$B45,'Distribution Rates'!$A:$A,'Lost Revenue'!K$2,'Distribution Rates'!$C:$C,'Lost Revenue'!$A45))*-K31</f>
        <v>0</v>
      </c>
      <c r="L45" s="128">
        <f>(SUMIFS('Distribution Rates'!M:M,'Distribution Rates'!$B:$B,'Lost Revenue'!$B45,'Distribution Rates'!$A:$A,'Lost Revenue'!L$2,'Distribution Rates'!$C:$C,'Lost Revenue'!$A45))*-L31</f>
        <v>0</v>
      </c>
      <c r="M45" s="128">
        <f>(SUMIFS('Distribution Rates'!N:N,'Distribution Rates'!$B:$B,'Lost Revenue'!$B45,'Distribution Rates'!$A:$A,'Lost Revenue'!M$2,'Distribution Rates'!$C:$C,'Lost Revenue'!$A45))*-M31</f>
        <v>0</v>
      </c>
      <c r="N45" s="128">
        <f>(SUMIFS('Distribution Rates'!O:O,'Distribution Rates'!$B:$B,'Lost Revenue'!$B45,'Distribution Rates'!$A:$A,'Lost Revenue'!N$2,'Distribution Rates'!$C:$C,'Lost Revenue'!$A45))*-N31</f>
        <v>0</v>
      </c>
      <c r="O45" s="128">
        <f>(SUMIFS('Distribution Rates'!P:P,'Distribution Rates'!$B:$B,'Lost Revenue'!$B45,'Distribution Rates'!$A:$A,'Lost Revenue'!O$2,'Distribution Rates'!$C:$C,'Lost Revenue'!$A45))*-O31</f>
        <v>0</v>
      </c>
      <c r="P45" s="128">
        <f t="shared" si="150"/>
        <v>0</v>
      </c>
      <c r="Q45" s="128">
        <f>(SUMIFS('Distribution Rates'!E:E,'Distribution Rates'!$B:$B,'Lost Revenue'!$B45,'Distribution Rates'!$A:$A,'Lost Revenue'!Q$2,'Distribution Rates'!$C:$C,'Lost Revenue'!$A45))*-Q31</f>
        <v>0</v>
      </c>
      <c r="R45" s="128"/>
      <c r="S45" s="128"/>
      <c r="T45" s="128">
        <f>(SUMIFS('Distribution Rates'!H:H,'Distribution Rates'!$B:$B,'Lost Revenue'!$B45,'Distribution Rates'!$A:$A,'Lost Revenue'!T$2,'Distribution Rates'!$C:$C,'Lost Revenue'!$A45))*-T31</f>
        <v>3105</v>
      </c>
      <c r="U45" s="128">
        <f>(SUMIFS('Distribution Rates'!I:I,'Distribution Rates'!$B:$B,'Lost Revenue'!$B45,'Distribution Rates'!$A:$A,'Lost Revenue'!U$2,'Distribution Rates'!$C:$C,'Lost Revenue'!$A45))*-U31</f>
        <v>3105</v>
      </c>
      <c r="V45" s="128">
        <f>(SUMIFS('Distribution Rates'!J:J,'Distribution Rates'!$B:$B,'Lost Revenue'!$B45,'Distribution Rates'!$A:$A,'Lost Revenue'!V$2,'Distribution Rates'!$C:$C,'Lost Revenue'!$A45))*-V31</f>
        <v>3105</v>
      </c>
      <c r="W45" s="128">
        <f>(SUMIFS('Distribution Rates'!K:K,'Distribution Rates'!$B:$B,'Lost Revenue'!$B45,'Distribution Rates'!$A:$A,'Lost Revenue'!W$2,'Distribution Rates'!$C:$C,'Lost Revenue'!$A45))*-W31</f>
        <v>3105</v>
      </c>
      <c r="X45" s="128">
        <f>(SUMIFS('Distribution Rates'!L:L,'Distribution Rates'!$B:$B,'Lost Revenue'!$B45,'Distribution Rates'!$A:$A,'Lost Revenue'!X$2,'Distribution Rates'!$C:$C,'Lost Revenue'!$A45))*-X31</f>
        <v>0</v>
      </c>
      <c r="Y45" s="128">
        <f>(SUMIFS('Distribution Rates'!M:M,'Distribution Rates'!$B:$B,'Lost Revenue'!$B45,'Distribution Rates'!$A:$A,'Lost Revenue'!Y$2,'Distribution Rates'!$C:$C,'Lost Revenue'!$A45))*-Y31</f>
        <v>0</v>
      </c>
      <c r="Z45" s="128">
        <f>(SUMIFS('Distribution Rates'!N:N,'Distribution Rates'!$B:$B,'Lost Revenue'!$B45,'Distribution Rates'!$A:$A,'Lost Revenue'!Z$2,'Distribution Rates'!$C:$C,'Lost Revenue'!$A45))*-Z31</f>
        <v>0</v>
      </c>
      <c r="AA45" s="128">
        <f>(SUMIFS('Distribution Rates'!O:O,'Distribution Rates'!$B:$B,'Lost Revenue'!$B45,'Distribution Rates'!$A:$A,'Lost Revenue'!AA$2,'Distribution Rates'!$C:$C,'Lost Revenue'!$A45))*-AA31</f>
        <v>0</v>
      </c>
      <c r="AB45" s="128">
        <f>(SUMIFS('Distribution Rates'!P:P,'Distribution Rates'!$B:$B,'Lost Revenue'!$B45,'Distribution Rates'!$A:$A,'Lost Revenue'!AB$2,'Distribution Rates'!$C:$C,'Lost Revenue'!$A45))*-AB31</f>
        <v>0</v>
      </c>
      <c r="AC45" s="128">
        <f t="shared" si="151"/>
        <v>12420</v>
      </c>
      <c r="AD45" s="128">
        <f>(SUMIFS('Distribution Rates'!E:E,'Distribution Rates'!$B:$B,'Lost Revenue'!$B45,'Distribution Rates'!$A:$A,'Lost Revenue'!AD$2,'Distribution Rates'!$C:$C,'Lost Revenue'!$A45))*-AD31</f>
        <v>0</v>
      </c>
      <c r="AE45" s="128">
        <f>(SUMIFS('Distribution Rates'!F:F,'Distribution Rates'!$B:$B,'Lost Revenue'!$B45,'Distribution Rates'!$A:$A,'Lost Revenue'!AE$2,'Distribution Rates'!$C:$C,'Lost Revenue'!$A45))*-AE31</f>
        <v>0</v>
      </c>
      <c r="AF45" s="128">
        <f>(SUMIFS('Distribution Rates'!G:G,'Distribution Rates'!$B:$B,'Lost Revenue'!$B45,'Distribution Rates'!$A:$A,'Lost Revenue'!AF$2,'Distribution Rates'!$C:$C,'Lost Revenue'!$A45))*-AF31</f>
        <v>0</v>
      </c>
      <c r="AG45" s="128">
        <f>(SUMIFS('Distribution Rates'!H:H,'Distribution Rates'!$B:$B,'Lost Revenue'!$B45,'Distribution Rates'!$A:$A,'Lost Revenue'!AG$2,'Distribution Rates'!$C:$C,'Lost Revenue'!$A45))*-AG31</f>
        <v>0</v>
      </c>
      <c r="AH45" s="128">
        <f>(SUMIFS('Distribution Rates'!I:I,'Distribution Rates'!$B:$B,'Lost Revenue'!$B45,'Distribution Rates'!$A:$A,'Lost Revenue'!AH$2,'Distribution Rates'!$C:$C,'Lost Revenue'!$A45))*-AH31</f>
        <v>0</v>
      </c>
      <c r="AI45" s="128">
        <f>(SUMIFS('Distribution Rates'!J:J,'Distribution Rates'!$B:$B,'Lost Revenue'!$B45,'Distribution Rates'!$A:$A,'Lost Revenue'!AI$2,'Distribution Rates'!$C:$C,'Lost Revenue'!$A45))*-AI31</f>
        <v>0</v>
      </c>
      <c r="AJ45" s="128">
        <f>(SUMIFS('Distribution Rates'!K:K,'Distribution Rates'!$B:$B,'Lost Revenue'!$B45,'Distribution Rates'!$A:$A,'Lost Revenue'!AJ$2,'Distribution Rates'!$C:$C,'Lost Revenue'!$A45))*-AJ31</f>
        <v>0</v>
      </c>
      <c r="AK45" s="128">
        <f>(SUMIFS('Distribution Rates'!L:L,'Distribution Rates'!$B:$B,'Lost Revenue'!$B45,'Distribution Rates'!$A:$A,'Lost Revenue'!AK$2,'Distribution Rates'!$C:$C,'Lost Revenue'!$A45))*-AK31</f>
        <v>0</v>
      </c>
      <c r="AL45" s="128">
        <f>(SUMIFS('Distribution Rates'!M:M,'Distribution Rates'!$B:$B,'Lost Revenue'!$B45,'Distribution Rates'!$A:$A,'Lost Revenue'!AL$2,'Distribution Rates'!$C:$C,'Lost Revenue'!$A45))*-AL31</f>
        <v>0</v>
      </c>
      <c r="AM45" s="128">
        <f>(SUMIFS('Distribution Rates'!N:N,'Distribution Rates'!$B:$B,'Lost Revenue'!$B45,'Distribution Rates'!$A:$A,'Lost Revenue'!AM$2,'Distribution Rates'!$C:$C,'Lost Revenue'!$A45))*-AM31</f>
        <v>0</v>
      </c>
      <c r="AN45" s="128">
        <f>(SUMIFS('Distribution Rates'!O:O,'Distribution Rates'!$B:$B,'Lost Revenue'!$B45,'Distribution Rates'!$A:$A,'Lost Revenue'!AN$2,'Distribution Rates'!$C:$C,'Lost Revenue'!$A45))*-AN31</f>
        <v>0</v>
      </c>
      <c r="AO45" s="128">
        <f>(SUMIFS('Distribution Rates'!P:P,'Distribution Rates'!$B:$B,'Lost Revenue'!$B45,'Distribution Rates'!$A:$A,'Lost Revenue'!AO$2,'Distribution Rates'!$C:$C,'Lost Revenue'!$A45))*-AO31</f>
        <v>0</v>
      </c>
      <c r="AP45" s="128">
        <f t="shared" si="152"/>
        <v>0</v>
      </c>
      <c r="AQ45" s="128">
        <f>(SUMIFS('Distribution Rates'!E:E,'Distribution Rates'!$B:$B,'Lost Revenue'!$B45,'Distribution Rates'!$A:$A,'Lost Revenue'!AQ$2,'Distribution Rates'!$C:$C,'Lost Revenue'!$A45))*-AQ31</f>
        <v>0</v>
      </c>
      <c r="AR45" s="128">
        <f>(SUMIFS('Distribution Rates'!F:F,'Distribution Rates'!$B:$B,'Lost Revenue'!$B45,'Distribution Rates'!$A:$A,'Lost Revenue'!AR$2,'Distribution Rates'!$C:$C,'Lost Revenue'!$A45))*-AR31</f>
        <v>0</v>
      </c>
      <c r="AS45" s="128">
        <f>(SUMIFS('Distribution Rates'!G:G,'Distribution Rates'!$B:$B,'Lost Revenue'!$B45,'Distribution Rates'!$A:$A,'Lost Revenue'!AS$2,'Distribution Rates'!$C:$C,'Lost Revenue'!$A45))*-AS31</f>
        <v>0</v>
      </c>
      <c r="AT45" s="128">
        <f>(SUMIFS('Distribution Rates'!H:H,'Distribution Rates'!$B:$B,'Lost Revenue'!$B45,'Distribution Rates'!$A:$A,'Lost Revenue'!AT$2,'Distribution Rates'!$C:$C,'Lost Revenue'!$A45))*-AT31</f>
        <v>0</v>
      </c>
      <c r="AU45" s="128">
        <f>(SUMIFS('Distribution Rates'!I:I,'Distribution Rates'!$B:$B,'Lost Revenue'!$B45,'Distribution Rates'!$A:$A,'Lost Revenue'!AU$2,'Distribution Rates'!$C:$C,'Lost Revenue'!$A45))*-AU31</f>
        <v>0</v>
      </c>
      <c r="AV45" s="128">
        <f>(SUMIFS('Distribution Rates'!J:J,'Distribution Rates'!$B:$B,'Lost Revenue'!$B45,'Distribution Rates'!$A:$A,'Lost Revenue'!AV$2,'Distribution Rates'!$C:$C,'Lost Revenue'!$A45))*-AV31</f>
        <v>0</v>
      </c>
      <c r="AW45" s="128">
        <f>(SUMIFS('Distribution Rates'!K:K,'Distribution Rates'!$B:$B,'Lost Revenue'!$B45,'Distribution Rates'!$A:$A,'Lost Revenue'!AW$2,'Distribution Rates'!$C:$C,'Lost Revenue'!$A45))*-AW31</f>
        <v>0</v>
      </c>
      <c r="AX45" s="128">
        <f>(SUMIFS('Distribution Rates'!L:L,'Distribution Rates'!$B:$B,'Lost Revenue'!$B45,'Distribution Rates'!$A:$A,'Lost Revenue'!AX$2,'Distribution Rates'!$C:$C,'Lost Revenue'!$A45))*-AX31</f>
        <v>0</v>
      </c>
      <c r="AY45" s="128">
        <f>(SUMIFS('Distribution Rates'!M:M,'Distribution Rates'!$B:$B,'Lost Revenue'!$B45,'Distribution Rates'!$A:$A,'Lost Revenue'!AY$2,'Distribution Rates'!$C:$C,'Lost Revenue'!$A45))*-AY31</f>
        <v>0</v>
      </c>
      <c r="AZ45" s="128">
        <f>(SUMIFS('Distribution Rates'!N:N,'Distribution Rates'!$B:$B,'Lost Revenue'!$B45,'Distribution Rates'!$A:$A,'Lost Revenue'!AZ$2,'Distribution Rates'!$C:$C,'Lost Revenue'!$A45))*-AZ31</f>
        <v>0</v>
      </c>
      <c r="BA45" s="128">
        <f>(SUMIFS('Distribution Rates'!O:O,'Distribution Rates'!$B:$B,'Lost Revenue'!$B45,'Distribution Rates'!$A:$A,'Lost Revenue'!BA$2,'Distribution Rates'!$C:$C,'Lost Revenue'!$A45))*-BA31</f>
        <v>0</v>
      </c>
      <c r="BB45" s="128">
        <f>(SUMIFS('Distribution Rates'!P:P,'Distribution Rates'!$B:$B,'Lost Revenue'!$B45,'Distribution Rates'!$A:$A,'Lost Revenue'!BB$2,'Distribution Rates'!$C:$C,'Lost Revenue'!$A45))*-BB31</f>
        <v>0</v>
      </c>
      <c r="BC45" s="128">
        <f t="shared" si="153"/>
        <v>0</v>
      </c>
      <c r="BD45" s="128">
        <f>(SUMIFS('Distribution Rates'!E:E,'Distribution Rates'!$B:$B,'Lost Revenue'!$B45,'Distribution Rates'!$A:$A,'Lost Revenue'!BD$2,'Distribution Rates'!$C:$C,'Lost Revenue'!$A45))*-BD31</f>
        <v>0</v>
      </c>
      <c r="BE45" s="128">
        <f>(SUMIFS('Distribution Rates'!F:F,'Distribution Rates'!$B:$B,'Lost Revenue'!$B45,'Distribution Rates'!$A:$A,'Lost Revenue'!BE$2,'Distribution Rates'!$C:$C,'Lost Revenue'!$A45))*-BE31</f>
        <v>0</v>
      </c>
      <c r="BF45" s="128">
        <f>(SUMIFS('Distribution Rates'!G:G,'Distribution Rates'!$B:$B,'Lost Revenue'!$B45,'Distribution Rates'!$A:$A,'Lost Revenue'!BF$2,'Distribution Rates'!$C:$C,'Lost Revenue'!$A45))*-BF31</f>
        <v>0</v>
      </c>
      <c r="BG45" s="128">
        <f>(SUMIFS('Distribution Rates'!H:H,'Distribution Rates'!$B:$B,'Lost Revenue'!$B45,'Distribution Rates'!$A:$A,'Lost Revenue'!BG$2,'Distribution Rates'!$C:$C,'Lost Revenue'!$A45))*-BG31</f>
        <v>0</v>
      </c>
      <c r="BH45" s="128">
        <f>(SUMIFS('Distribution Rates'!I:I,'Distribution Rates'!$B:$B,'Lost Revenue'!$B45,'Distribution Rates'!$A:$A,'Lost Revenue'!BH$2,'Distribution Rates'!$C:$C,'Lost Revenue'!$A45))*-BH31</f>
        <v>0</v>
      </c>
      <c r="BI45" s="128">
        <f>(SUMIFS('Distribution Rates'!J:J,'Distribution Rates'!$B:$B,'Lost Revenue'!$B45,'Distribution Rates'!$A:$A,'Lost Revenue'!BI$2,'Distribution Rates'!$C:$C,'Lost Revenue'!$A45))*-BI31</f>
        <v>0</v>
      </c>
      <c r="BJ45" s="128">
        <f>(SUMIFS('Distribution Rates'!K:K,'Distribution Rates'!$B:$B,'Lost Revenue'!$B45,'Distribution Rates'!$A:$A,'Lost Revenue'!BJ$2,'Distribution Rates'!$C:$C,'Lost Revenue'!$A45))*-BJ31</f>
        <v>0</v>
      </c>
      <c r="BK45" s="128">
        <f>(SUMIFS('Distribution Rates'!L:L,'Distribution Rates'!$B:$B,'Lost Revenue'!$B45,'Distribution Rates'!$A:$A,'Lost Revenue'!BK$2,'Distribution Rates'!$C:$C,'Lost Revenue'!$A45))*-BK31</f>
        <v>0</v>
      </c>
      <c r="BL45" s="128">
        <f>(SUMIFS('Distribution Rates'!M:M,'Distribution Rates'!$B:$B,'Lost Revenue'!$B45,'Distribution Rates'!$A:$A,'Lost Revenue'!BL$2,'Distribution Rates'!$C:$C,'Lost Revenue'!$A45))*-BL31</f>
        <v>0</v>
      </c>
      <c r="BM45" s="128">
        <f>(SUMIFS('Distribution Rates'!N:N,'Distribution Rates'!$B:$B,'Lost Revenue'!$B45,'Distribution Rates'!$A:$A,'Lost Revenue'!BM$2,'Distribution Rates'!$C:$C,'Lost Revenue'!$A45))*-BM31</f>
        <v>0</v>
      </c>
      <c r="BN45" s="128">
        <f>(SUMIFS('Distribution Rates'!O:O,'Distribution Rates'!$B:$B,'Lost Revenue'!$B45,'Distribution Rates'!$A:$A,'Lost Revenue'!BN$2,'Distribution Rates'!$C:$C,'Lost Revenue'!$A45))*-BN31</f>
        <v>0</v>
      </c>
      <c r="BO45" s="128">
        <f>(SUMIFS('Distribution Rates'!P:P,'Distribution Rates'!$B:$B,'Lost Revenue'!$B45,'Distribution Rates'!$A:$A,'Lost Revenue'!BO$2,'Distribution Rates'!$C:$C,'Lost Revenue'!$A45))*-BO31</f>
        <v>0</v>
      </c>
      <c r="BP45" s="128">
        <f t="shared" si="154"/>
        <v>0</v>
      </c>
    </row>
    <row r="46" spans="1:68" x14ac:dyDescent="0.25">
      <c r="C46" s="124" t="s">
        <v>4</v>
      </c>
      <c r="D46" s="132">
        <f>SUM(D39:D45)</f>
        <v>0</v>
      </c>
      <c r="E46" s="132">
        <f t="shared" ref="E46:BO46" si="155">SUM(E39:E45)</f>
        <v>0</v>
      </c>
      <c r="F46" s="132">
        <f t="shared" si="155"/>
        <v>0</v>
      </c>
      <c r="G46" s="132">
        <f t="shared" si="155"/>
        <v>0</v>
      </c>
      <c r="H46" s="132">
        <f t="shared" si="155"/>
        <v>0</v>
      </c>
      <c r="I46" s="132">
        <f t="shared" si="155"/>
        <v>0</v>
      </c>
      <c r="J46" s="132">
        <f t="shared" si="155"/>
        <v>0</v>
      </c>
      <c r="K46" s="132">
        <f t="shared" si="155"/>
        <v>0</v>
      </c>
      <c r="L46" s="132">
        <f t="shared" si="155"/>
        <v>0</v>
      </c>
      <c r="M46" s="132">
        <f t="shared" si="155"/>
        <v>0</v>
      </c>
      <c r="N46" s="132">
        <f t="shared" si="155"/>
        <v>0</v>
      </c>
      <c r="O46" s="132">
        <f t="shared" si="155"/>
        <v>0</v>
      </c>
      <c r="P46" s="132">
        <f t="shared" si="150"/>
        <v>0</v>
      </c>
      <c r="Q46" s="132">
        <f t="shared" si="155"/>
        <v>0</v>
      </c>
      <c r="R46" s="132">
        <f t="shared" si="155"/>
        <v>0</v>
      </c>
      <c r="S46" s="132">
        <f t="shared" si="155"/>
        <v>0</v>
      </c>
      <c r="T46" s="132">
        <f t="shared" si="155"/>
        <v>3105</v>
      </c>
      <c r="U46" s="132">
        <f t="shared" si="155"/>
        <v>3105</v>
      </c>
      <c r="V46" s="132">
        <f t="shared" si="155"/>
        <v>3105</v>
      </c>
      <c r="W46" s="132">
        <f t="shared" si="155"/>
        <v>7451.01</v>
      </c>
      <c r="X46" s="132">
        <f t="shared" si="155"/>
        <v>8692.02</v>
      </c>
      <c r="Y46" s="132">
        <f t="shared" si="155"/>
        <v>13038.03</v>
      </c>
      <c r="Z46" s="132">
        <f t="shared" si="155"/>
        <v>17384.04</v>
      </c>
      <c r="AA46" s="132">
        <f t="shared" si="155"/>
        <v>20511.809999999998</v>
      </c>
      <c r="AB46" s="132">
        <f t="shared" si="155"/>
        <v>22218.3</v>
      </c>
      <c r="AC46" s="132">
        <f t="shared" si="151"/>
        <v>98610.21</v>
      </c>
      <c r="AD46" s="132">
        <f t="shared" si="155"/>
        <v>23088.48</v>
      </c>
      <c r="AE46" s="132">
        <f t="shared" si="155"/>
        <v>22333.02</v>
      </c>
      <c r="AF46" s="132">
        <f t="shared" si="155"/>
        <v>18771.460000000003</v>
      </c>
      <c r="AG46" s="132">
        <f t="shared" si="155"/>
        <v>14234.179999999998</v>
      </c>
      <c r="AH46" s="132">
        <f t="shared" si="155"/>
        <v>9847.659999999998</v>
      </c>
      <c r="AI46" s="132">
        <f t="shared" si="155"/>
        <v>7063.420000000001</v>
      </c>
      <c r="AJ46" s="132">
        <f t="shared" si="155"/>
        <v>13958.44</v>
      </c>
      <c r="AK46" s="132">
        <f t="shared" si="155"/>
        <v>20651.149999999998</v>
      </c>
      <c r="AL46" s="132">
        <f t="shared" si="155"/>
        <v>26076.71</v>
      </c>
      <c r="AM46" s="132">
        <f t="shared" si="155"/>
        <v>32743.640000000003</v>
      </c>
      <c r="AN46" s="132">
        <f t="shared" si="155"/>
        <v>38916.819999999992</v>
      </c>
      <c r="AO46" s="132">
        <f t="shared" si="155"/>
        <v>42383.100000000006</v>
      </c>
      <c r="AP46" s="132">
        <f t="shared" si="152"/>
        <v>270068.07999999996</v>
      </c>
      <c r="AQ46" s="132">
        <f t="shared" si="155"/>
        <v>48952.39</v>
      </c>
      <c r="AR46" s="132">
        <f t="shared" si="155"/>
        <v>45005.659999999996</v>
      </c>
      <c r="AS46" s="132">
        <f t="shared" si="155"/>
        <v>43164.679999999993</v>
      </c>
      <c r="AT46" s="132">
        <f t="shared" si="155"/>
        <v>41143.97</v>
      </c>
      <c r="AU46" s="132">
        <f t="shared" si="155"/>
        <v>39826.310000000005</v>
      </c>
      <c r="AV46" s="132">
        <f t="shared" si="155"/>
        <v>37880.26</v>
      </c>
      <c r="AW46" s="132">
        <f t="shared" si="155"/>
        <v>37569.18</v>
      </c>
      <c r="AX46" s="132">
        <f t="shared" si="155"/>
        <v>36601.35</v>
      </c>
      <c r="AY46" s="132">
        <f t="shared" si="155"/>
        <v>35797.380000000005</v>
      </c>
      <c r="AZ46" s="132">
        <f t="shared" si="155"/>
        <v>30959.539999999997</v>
      </c>
      <c r="BA46" s="132">
        <f t="shared" si="155"/>
        <v>26423.149999999998</v>
      </c>
      <c r="BB46" s="132">
        <f t="shared" si="155"/>
        <v>23776.12</v>
      </c>
      <c r="BC46" s="132">
        <f t="shared" si="153"/>
        <v>447099.99</v>
      </c>
      <c r="BD46" s="132">
        <f t="shared" si="155"/>
        <v>23219.26</v>
      </c>
      <c r="BE46" s="132">
        <f t="shared" si="155"/>
        <v>22037.530000000002</v>
      </c>
      <c r="BF46" s="132">
        <f t="shared" si="155"/>
        <v>19459.59</v>
      </c>
      <c r="BG46" s="132">
        <f t="shared" si="155"/>
        <v>18360.379999999997</v>
      </c>
      <c r="BH46" s="132">
        <f t="shared" si="155"/>
        <v>15786.62</v>
      </c>
      <c r="BI46" s="132">
        <f t="shared" si="155"/>
        <v>12740.729999999998</v>
      </c>
      <c r="BJ46" s="132">
        <f t="shared" si="155"/>
        <v>11408.23</v>
      </c>
      <c r="BK46" s="132">
        <f t="shared" si="155"/>
        <v>10917.289999999999</v>
      </c>
      <c r="BL46" s="132">
        <f t="shared" si="155"/>
        <v>11082.329999999998</v>
      </c>
      <c r="BM46" s="132">
        <f t="shared" si="155"/>
        <v>11164.849999999999</v>
      </c>
      <c r="BN46" s="132">
        <f t="shared" si="155"/>
        <v>10993.54</v>
      </c>
      <c r="BO46" s="132">
        <f t="shared" si="155"/>
        <v>10834.77</v>
      </c>
      <c r="BP46" s="132">
        <f t="shared" si="154"/>
        <v>178005.12</v>
      </c>
    </row>
    <row r="47" spans="1:68" x14ac:dyDescent="0.25"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2"/>
      <c r="AC47" s="122"/>
      <c r="AD47" s="122"/>
      <c r="AE47" s="122"/>
      <c r="AF47" s="122"/>
      <c r="AG47" s="122"/>
      <c r="AH47" s="122"/>
      <c r="AI47" s="122"/>
      <c r="AJ47" s="122"/>
      <c r="AK47" s="122"/>
      <c r="AL47" s="122"/>
      <c r="AM47" s="122"/>
      <c r="AN47" s="122"/>
      <c r="AO47" s="122"/>
      <c r="AP47" s="122"/>
      <c r="AQ47" s="122"/>
      <c r="AR47" s="122"/>
      <c r="AS47" s="122"/>
      <c r="AT47" s="122"/>
      <c r="AU47" s="122"/>
      <c r="AV47" s="122"/>
      <c r="AW47" s="122"/>
      <c r="AX47" s="122"/>
      <c r="AY47" s="122"/>
      <c r="AZ47" s="122"/>
      <c r="BA47" s="122"/>
      <c r="BB47" s="122"/>
      <c r="BC47" s="122"/>
      <c r="BD47" s="122"/>
      <c r="BE47" s="122"/>
      <c r="BF47" s="122"/>
      <c r="BG47" s="122"/>
      <c r="BH47" s="122"/>
      <c r="BI47" s="122"/>
      <c r="BJ47" s="122"/>
      <c r="BK47" s="122"/>
      <c r="BL47" s="122"/>
      <c r="BM47" s="122"/>
      <c r="BN47" s="122"/>
      <c r="BO47" s="122"/>
      <c r="BP47" s="122"/>
    </row>
    <row r="48" spans="1:68" x14ac:dyDescent="0.25"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2"/>
      <c r="AC48" s="122"/>
      <c r="AD48" s="122"/>
      <c r="AE48" s="122"/>
      <c r="AF48" s="122"/>
      <c r="AG48" s="122"/>
      <c r="AH48" s="122"/>
      <c r="AI48" s="122"/>
      <c r="AJ48" s="122"/>
      <c r="AK48" s="122"/>
      <c r="AL48" s="122"/>
      <c r="AM48" s="122"/>
      <c r="AN48" s="122"/>
      <c r="AO48" s="122"/>
      <c r="AP48" s="122"/>
      <c r="AQ48" s="122"/>
      <c r="AR48" s="122"/>
      <c r="AS48" s="122"/>
      <c r="AT48" s="122"/>
      <c r="AU48" s="122"/>
      <c r="AV48" s="122"/>
      <c r="AW48" s="122"/>
      <c r="AX48" s="122"/>
      <c r="AY48" s="122"/>
      <c r="AZ48" s="122"/>
      <c r="BA48" s="122"/>
      <c r="BB48" s="122"/>
      <c r="BC48" s="122"/>
      <c r="BD48" s="122"/>
      <c r="BE48" s="122"/>
      <c r="BF48" s="122"/>
      <c r="BG48" s="122"/>
      <c r="BH48" s="122"/>
      <c r="BI48" s="122"/>
      <c r="BJ48" s="122"/>
      <c r="BK48" s="122"/>
      <c r="BL48" s="122"/>
      <c r="BM48" s="122"/>
      <c r="BN48" s="122"/>
      <c r="BO48" s="122"/>
      <c r="BP48" s="122"/>
    </row>
    <row r="49" spans="1:68" x14ac:dyDescent="0.25">
      <c r="C49" s="124" t="s">
        <v>65</v>
      </c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31"/>
      <c r="AB49" s="131"/>
      <c r="AC49" s="122"/>
      <c r="AD49" s="131"/>
      <c r="AE49" s="131"/>
      <c r="AF49" s="131"/>
      <c r="AG49" s="131"/>
      <c r="AH49" s="131"/>
      <c r="AI49" s="131"/>
      <c r="AJ49" s="131"/>
      <c r="AK49" s="131"/>
      <c r="AL49" s="131"/>
      <c r="AM49" s="131"/>
      <c r="AN49" s="131"/>
      <c r="AO49" s="131"/>
      <c r="AP49" s="122"/>
      <c r="AQ49" s="131"/>
      <c r="AR49" s="131"/>
      <c r="AS49" s="131"/>
      <c r="AT49" s="131"/>
      <c r="AU49" s="131"/>
      <c r="AV49" s="131"/>
      <c r="AW49" s="131"/>
      <c r="AX49" s="131"/>
      <c r="AY49" s="131"/>
      <c r="AZ49" s="131"/>
      <c r="BA49" s="131"/>
      <c r="BB49" s="131"/>
      <c r="BC49" s="122"/>
      <c r="BD49" s="131"/>
      <c r="BE49" s="131"/>
      <c r="BF49" s="131"/>
      <c r="BG49" s="131"/>
      <c r="BH49" s="131"/>
      <c r="BI49" s="131"/>
      <c r="BJ49" s="131"/>
      <c r="BK49" s="131"/>
      <c r="BL49" s="131"/>
      <c r="BM49" s="131"/>
      <c r="BN49" s="131"/>
      <c r="BO49" s="131"/>
      <c r="BP49" s="122"/>
    </row>
    <row r="50" spans="1:68" x14ac:dyDescent="0.25">
      <c r="A50" s="85" t="s">
        <v>64</v>
      </c>
      <c r="B50" s="85" t="s">
        <v>13</v>
      </c>
      <c r="C50" s="122" t="s">
        <v>36</v>
      </c>
      <c r="D50" s="128">
        <f>(SUMIFS('Distribution Rates'!E:E,'Distribution Rates'!$B:$B,'Lost Revenue'!$B50,'Distribution Rates'!$A:$A,'Lost Revenue'!D$2,'Distribution Rates'!$C:$C,'Lost Revenue'!$A50))*-D25*'CVVA Data'!E35</f>
        <v>0</v>
      </c>
      <c r="E50" s="128">
        <f>(SUMIFS('Distribution Rates'!F:F,'Distribution Rates'!$B:$B,'Lost Revenue'!$B50,'Distribution Rates'!$A:$A,'Lost Revenue'!E$2,'Distribution Rates'!$C:$C,'Lost Revenue'!$A50))*-E25*'CVVA Data'!F35</f>
        <v>0</v>
      </c>
      <c r="F50" s="128">
        <f>(SUMIFS('Distribution Rates'!G:G,'Distribution Rates'!$B:$B,'Lost Revenue'!$B50,'Distribution Rates'!$A:$A,'Lost Revenue'!F$2,'Distribution Rates'!$C:$C,'Lost Revenue'!$A50))*-F25*'CVVA Data'!G35</f>
        <v>0</v>
      </c>
      <c r="G50" s="128">
        <f>(SUMIFS('Distribution Rates'!H:H,'Distribution Rates'!$B:$B,'Lost Revenue'!$B50,'Distribution Rates'!$A:$A,'Lost Revenue'!G$2,'Distribution Rates'!$C:$C,'Lost Revenue'!$A50))*-G25*'CVVA Data'!H35</f>
        <v>0</v>
      </c>
      <c r="H50" s="128">
        <f>(SUMIFS('Distribution Rates'!I:I,'Distribution Rates'!$B:$B,'Lost Revenue'!$B50,'Distribution Rates'!$A:$A,'Lost Revenue'!H$2,'Distribution Rates'!$C:$C,'Lost Revenue'!$A50))*-H25*'CVVA Data'!I35</f>
        <v>0</v>
      </c>
      <c r="I50" s="128">
        <f>(SUMIFS('Distribution Rates'!J:J,'Distribution Rates'!$B:$B,'Lost Revenue'!$B50,'Distribution Rates'!$A:$A,'Lost Revenue'!I$2,'Distribution Rates'!$C:$C,'Lost Revenue'!$A50))*-I25*'CVVA Data'!J35</f>
        <v>0</v>
      </c>
      <c r="J50" s="128">
        <f>(SUMIFS('Distribution Rates'!K:K,'Distribution Rates'!$B:$B,'Lost Revenue'!$B50,'Distribution Rates'!$A:$A,'Lost Revenue'!J$2,'Distribution Rates'!$C:$C,'Lost Revenue'!$A50))*-J25*'CVVA Data'!K35</f>
        <v>0</v>
      </c>
      <c r="K50" s="128">
        <f>(SUMIFS('Distribution Rates'!L:L,'Distribution Rates'!$B:$B,'Lost Revenue'!$B50,'Distribution Rates'!$A:$A,'Lost Revenue'!K$2,'Distribution Rates'!$C:$C,'Lost Revenue'!$A50))*-K25*'CVVA Data'!L35</f>
        <v>0</v>
      </c>
      <c r="L50" s="128">
        <f>(SUMIFS('Distribution Rates'!M:M,'Distribution Rates'!$B:$B,'Lost Revenue'!$B50,'Distribution Rates'!$A:$A,'Lost Revenue'!L$2,'Distribution Rates'!$C:$C,'Lost Revenue'!$A50))*-L25*'CVVA Data'!M35</f>
        <v>0</v>
      </c>
      <c r="M50" s="128">
        <f>(SUMIFS('Distribution Rates'!N:N,'Distribution Rates'!$B:$B,'Lost Revenue'!$B50,'Distribution Rates'!$A:$A,'Lost Revenue'!M$2,'Distribution Rates'!$C:$C,'Lost Revenue'!$A50))*-M25*'CVVA Data'!N35</f>
        <v>0</v>
      </c>
      <c r="N50" s="128">
        <f>(SUMIFS('Distribution Rates'!O:O,'Distribution Rates'!$B:$B,'Lost Revenue'!$B50,'Distribution Rates'!$A:$A,'Lost Revenue'!N$2,'Distribution Rates'!$C:$C,'Lost Revenue'!$A50))*-N25*'CVVA Data'!O35</f>
        <v>0</v>
      </c>
      <c r="O50" s="128">
        <f>(SUMIFS('Distribution Rates'!P:P,'Distribution Rates'!$B:$B,'Lost Revenue'!$B50,'Distribution Rates'!$A:$A,'Lost Revenue'!O$2,'Distribution Rates'!$C:$C,'Lost Revenue'!$A50))*-O25*'CVVA Data'!P35</f>
        <v>0</v>
      </c>
      <c r="P50" s="128">
        <f>SUM(D50:O50)</f>
        <v>0</v>
      </c>
      <c r="Q50" s="128">
        <f>(SUMIFS('Distribution Rates'!E:E,'Distribution Rates'!$B:$B,'Lost Revenue'!$B50,'Distribution Rates'!$A:$A,'Lost Revenue'!Q$2,'Distribution Rates'!$C:$C,'Lost Revenue'!$A50))*-Q25*'CVVA Data'!E35</f>
        <v>0</v>
      </c>
      <c r="R50" s="128">
        <f>(SUMIFS('Distribution Rates'!F:F,'Distribution Rates'!$B:$B,'Lost Revenue'!$B50,'Distribution Rates'!$A:$A,'Lost Revenue'!R$2,'Distribution Rates'!$C:$C,'Lost Revenue'!$A50))*-R25*'CVVA Data'!F35</f>
        <v>0</v>
      </c>
      <c r="S50" s="128">
        <f>(SUMIFS('Distribution Rates'!G:G,'Distribution Rates'!$B:$B,'Lost Revenue'!$B50,'Distribution Rates'!$A:$A,'Lost Revenue'!S$2,'Distribution Rates'!$C:$C,'Lost Revenue'!$A50))*-S25*'CVVA Data'!G35</f>
        <v>0</v>
      </c>
      <c r="T50" s="128">
        <f>(SUMIFS('Distribution Rates'!H:H,'Distribution Rates'!$B:$B,'Lost Revenue'!$B50,'Distribution Rates'!$A:$A,'Lost Revenue'!T$2,'Distribution Rates'!$C:$C,'Lost Revenue'!$A50))*-T25*'CVVA Data'!H35</f>
        <v>0</v>
      </c>
      <c r="U50" s="128">
        <f>(SUMIFS('Distribution Rates'!I:I,'Distribution Rates'!$B:$B,'Lost Revenue'!$B50,'Distribution Rates'!$A:$A,'Lost Revenue'!U$2,'Distribution Rates'!$C:$C,'Lost Revenue'!$A50))*-U25*'CVVA Data'!I35</f>
        <v>0</v>
      </c>
      <c r="V50" s="128">
        <f>(SUMIFS('Distribution Rates'!J:J,'Distribution Rates'!$B:$B,'Lost Revenue'!$B50,'Distribution Rates'!$A:$A,'Lost Revenue'!V$2,'Distribution Rates'!$C:$C,'Lost Revenue'!$A50))*-V25*'CVVA Data'!J35</f>
        <v>0</v>
      </c>
      <c r="W50" s="128">
        <f>(SUMIFS('Distribution Rates'!K:K,'Distribution Rates'!$B:$B,'Lost Revenue'!$B50,'Distribution Rates'!$A:$A,'Lost Revenue'!W$2,'Distribution Rates'!$C:$C,'Lost Revenue'!$A50))*-W25*'CVVA Data'!K35</f>
        <v>1036.8764794573708</v>
      </c>
      <c r="X50" s="128">
        <f>(SUMIFS('Distribution Rates'!L:L,'Distribution Rates'!$B:$B,'Lost Revenue'!$B50,'Distribution Rates'!$A:$A,'Lost Revenue'!X$2,'Distribution Rates'!$C:$C,'Lost Revenue'!$A50))*-X25*'CVVA Data'!L35</f>
        <v>2072.6639413364451</v>
      </c>
      <c r="Y50" s="128">
        <f>(SUMIFS('Distribution Rates'!M:M,'Distribution Rates'!$B:$B,'Lost Revenue'!$B50,'Distribution Rates'!$A:$A,'Lost Revenue'!Y$2,'Distribution Rates'!$C:$C,'Lost Revenue'!$A50))*-Y25*'CVVA Data'!M35</f>
        <v>3736.9971018931692</v>
      </c>
      <c r="Z50" s="128">
        <f>(SUMIFS('Distribution Rates'!N:N,'Distribution Rates'!$B:$B,'Lost Revenue'!$B50,'Distribution Rates'!$A:$A,'Lost Revenue'!Z$2,'Distribution Rates'!$C:$C,'Lost Revenue'!$A50))*-Z25*'CVVA Data'!N35</f>
        <v>13045.682185326292</v>
      </c>
      <c r="AA50" s="128">
        <f>(SUMIFS('Distribution Rates'!O:O,'Distribution Rates'!$B:$B,'Lost Revenue'!$B50,'Distribution Rates'!$A:$A,'Lost Revenue'!AA$2,'Distribution Rates'!$C:$C,'Lost Revenue'!$A50))*-AA25*'CVVA Data'!O35</f>
        <v>29587.462382791244</v>
      </c>
      <c r="AB50" s="128">
        <f>(SUMIFS('Distribution Rates'!P:P,'Distribution Rates'!$B:$B,'Lost Revenue'!$B50,'Distribution Rates'!$A:$A,'Lost Revenue'!AB$2,'Distribution Rates'!$C:$C,'Lost Revenue'!$A50))*-AB25*'CVVA Data'!P35</f>
        <v>47823.583781687783</v>
      </c>
      <c r="AC50" s="128">
        <f>SUM(Q50:AB50)</f>
        <v>97303.265872492309</v>
      </c>
      <c r="AD50" s="128">
        <f>(SUMIFS('Distribution Rates'!E:E,'Distribution Rates'!$B:$B,'Lost Revenue'!$B50,'Distribution Rates'!$A:$A,'Lost Revenue'!AD$2,'Distribution Rates'!$C:$C,'Lost Revenue'!$A50))*-AD25*'CVVA Data'!E35</f>
        <v>61823.744000243045</v>
      </c>
      <c r="AE50" s="128">
        <f>(SUMIFS('Distribution Rates'!F:F,'Distribution Rates'!$B:$B,'Lost Revenue'!$B50,'Distribution Rates'!$A:$A,'Lost Revenue'!AE$2,'Distribution Rates'!$C:$C,'Lost Revenue'!$A50))*-AE25*'CVVA Data'!F35</f>
        <v>54347.95412544148</v>
      </c>
      <c r="AF50" s="128">
        <f>(SUMIFS('Distribution Rates'!G:G,'Distribution Rates'!$B:$B,'Lost Revenue'!$B50,'Distribution Rates'!$A:$A,'Lost Revenue'!AF$2,'Distribution Rates'!$C:$C,'Lost Revenue'!$A50))*-AF25*'CVVA Data'!G35</f>
        <v>38193.615807837486</v>
      </c>
      <c r="AG50" s="128">
        <f>(SUMIFS('Distribution Rates'!H:H,'Distribution Rates'!$B:$B,'Lost Revenue'!$B50,'Distribution Rates'!$A:$A,'Lost Revenue'!AG$2,'Distribution Rates'!$C:$C,'Lost Revenue'!$A50))*-AG25*'CVVA Data'!H35</f>
        <v>16355.710030954109</v>
      </c>
      <c r="AH50" s="128">
        <f>(SUMIFS('Distribution Rates'!I:I,'Distribution Rates'!$B:$B,'Lost Revenue'!$B50,'Distribution Rates'!$A:$A,'Lost Revenue'!AH$2,'Distribution Rates'!$C:$C,'Lost Revenue'!$A50))*-AH25*'CVVA Data'!I35</f>
        <v>4950.9658251562632</v>
      </c>
      <c r="AI50" s="128">
        <f>(SUMIFS('Distribution Rates'!J:J,'Distribution Rates'!$B:$B,'Lost Revenue'!$B50,'Distribution Rates'!$A:$A,'Lost Revenue'!AI$2,'Distribution Rates'!$C:$C,'Lost Revenue'!$A50))*-AI25*'CVVA Data'!J35</f>
        <v>1398.5356835486098</v>
      </c>
      <c r="AJ50" s="128">
        <f>(SUMIFS('Distribution Rates'!K:K,'Distribution Rates'!$B:$B,'Lost Revenue'!$B50,'Distribution Rates'!$A:$A,'Lost Revenue'!AJ$2,'Distribution Rates'!$C:$C,'Lost Revenue'!$A50))*-AJ25*'CVVA Data'!K35</f>
        <v>2714.5126063579742</v>
      </c>
      <c r="AK50" s="128">
        <f>(SUMIFS('Distribution Rates'!L:L,'Distribution Rates'!$B:$B,'Lost Revenue'!$B50,'Distribution Rates'!$A:$A,'Lost Revenue'!AK$2,'Distribution Rates'!$C:$C,'Lost Revenue'!$A50))*-AK25*'CVVA Data'!L35</f>
        <v>4171.2837813336637</v>
      </c>
      <c r="AL50" s="128">
        <f>(SUMIFS('Distribution Rates'!M:M,'Distribution Rates'!$B:$B,'Lost Revenue'!$B50,'Distribution Rates'!$A:$A,'Lost Revenue'!AL$2,'Distribution Rates'!$C:$C,'Lost Revenue'!$A50))*-AL25*'CVVA Data'!M35</f>
        <v>6437.9669036637779</v>
      </c>
      <c r="AM50" s="128">
        <f>(SUMIFS('Distribution Rates'!N:N,'Distribution Rates'!$B:$B,'Lost Revenue'!$B50,'Distribution Rates'!$A:$A,'Lost Revenue'!AM$2,'Distribution Rates'!$C:$C,'Lost Revenue'!$A50))*-AM25*'CVVA Data'!N35</f>
        <v>21489.169652398243</v>
      </c>
      <c r="AN50" s="128">
        <f>(SUMIFS('Distribution Rates'!O:O,'Distribution Rates'!$B:$B,'Lost Revenue'!$B50,'Distribution Rates'!$A:$A,'Lost Revenue'!AN$2,'Distribution Rates'!$C:$C,'Lost Revenue'!$A50))*-AN25*'CVVA Data'!O35</f>
        <v>49995.423517696894</v>
      </c>
      <c r="AO50" s="128">
        <f>(SUMIFS('Distribution Rates'!P:P,'Distribution Rates'!$B:$B,'Lost Revenue'!$B50,'Distribution Rates'!$A:$A,'Lost Revenue'!AO$2,'Distribution Rates'!$C:$C,'Lost Revenue'!$A50))*-AO25*'CVVA Data'!P35</f>
        <v>81744.059056464845</v>
      </c>
      <c r="AP50" s="128">
        <f>SUM(AD50:AO50)</f>
        <v>343622.94099109631</v>
      </c>
      <c r="AQ50" s="128">
        <f>(SUMIFS('Distribution Rates'!E:E,'Distribution Rates'!$B:$B,'Lost Revenue'!$B50,'Distribution Rates'!$A:$A,'Lost Revenue'!AQ$2,'Distribution Rates'!$C:$C,'Lost Revenue'!$A50))*-AQ25*'CVVA Data'!E35</f>
        <v>121681.57155764799</v>
      </c>
      <c r="AR50" s="128">
        <f>(SUMIFS('Distribution Rates'!F:F,'Distribution Rates'!$B:$B,'Lost Revenue'!$B50,'Distribution Rates'!$A:$A,'Lost Revenue'!AR$2,'Distribution Rates'!$C:$C,'Lost Revenue'!$A50))*-AR25*'CVVA Data'!F35</f>
        <v>99908.519548559285</v>
      </c>
      <c r="AS50" s="128">
        <f>(SUMIFS('Distribution Rates'!G:G,'Distribution Rates'!$B:$B,'Lost Revenue'!$B50,'Distribution Rates'!$A:$A,'Lost Revenue'!AS$2,'Distribution Rates'!$C:$C,'Lost Revenue'!$A50))*-AS25*'CVVA Data'!G35</f>
        <v>80924.487576762607</v>
      </c>
      <c r="AT50" s="128">
        <f>(SUMIFS('Distribution Rates'!H:H,'Distribution Rates'!$B:$B,'Lost Revenue'!$B50,'Distribution Rates'!$A:$A,'Lost Revenue'!AT$2,'Distribution Rates'!$C:$C,'Lost Revenue'!$A50))*-AT25*'CVVA Data'!H35</f>
        <v>45576.416877255084</v>
      </c>
      <c r="AU50" s="128">
        <f>(SUMIFS('Distribution Rates'!I:I,'Distribution Rates'!$B:$B,'Lost Revenue'!$B50,'Distribution Rates'!$A:$A,'Lost Revenue'!AU$2,'Distribution Rates'!$C:$C,'Lost Revenue'!$A50))*-AU25*'CVVA Data'!I35</f>
        <v>21013.425194009324</v>
      </c>
      <c r="AV50" s="128">
        <f>(SUMIFS('Distribution Rates'!J:J,'Distribution Rates'!$B:$B,'Lost Revenue'!$B50,'Distribution Rates'!$A:$A,'Lost Revenue'!AV$2,'Distribution Rates'!$C:$C,'Lost Revenue'!$A50))*-AV25*'CVVA Data'!J35</f>
        <v>9403.8368152024959</v>
      </c>
      <c r="AW50" s="128">
        <f>(SUMIFS('Distribution Rates'!K:K,'Distribution Rates'!$B:$B,'Lost Revenue'!$B50,'Distribution Rates'!$A:$A,'Lost Revenue'!AW$2,'Distribution Rates'!$C:$C,'Lost Revenue'!$A50))*-AW25*'CVVA Data'!K35</f>
        <v>7454.9402283696718</v>
      </c>
      <c r="AX50" s="128">
        <f>(SUMIFS('Distribution Rates'!L:L,'Distribution Rates'!$B:$B,'Lost Revenue'!$B50,'Distribution Rates'!$A:$A,'Lost Revenue'!AX$2,'Distribution Rates'!$C:$C,'Lost Revenue'!$A50))*-AX25*'CVVA Data'!L35</f>
        <v>7101.3124420451759</v>
      </c>
      <c r="AY50" s="128">
        <f>(SUMIFS('Distribution Rates'!M:M,'Distribution Rates'!$B:$B,'Lost Revenue'!$B50,'Distribution Rates'!$A:$A,'Lost Revenue'!AY$2,'Distribution Rates'!$C:$C,'Lost Revenue'!$A50))*-AY25*'CVVA Data'!M35</f>
        <v>8021.0229922543922</v>
      </c>
      <c r="AZ50" s="128">
        <f>(SUMIFS('Distribution Rates'!N:N,'Distribution Rates'!$B:$B,'Lost Revenue'!$B50,'Distribution Rates'!$A:$A,'Lost Revenue'!AZ$2,'Distribution Rates'!$C:$C,'Lost Revenue'!$A50))*-AZ25*'CVVA Data'!N35</f>
        <v>16980.295445282016</v>
      </c>
      <c r="BA50" s="128">
        <f>(SUMIFS('Distribution Rates'!O:O,'Distribution Rates'!$B:$B,'Lost Revenue'!$B50,'Distribution Rates'!$A:$A,'Lost Revenue'!BA$2,'Distribution Rates'!$C:$C,'Lost Revenue'!$A50))*-BA25*'CVVA Data'!O35</f>
        <v>24904.311427535555</v>
      </c>
      <c r="BB50" s="128">
        <f>(SUMIFS('Distribution Rates'!P:P,'Distribution Rates'!$B:$B,'Lost Revenue'!$B50,'Distribution Rates'!$A:$A,'Lost Revenue'!BB$2,'Distribution Rates'!$C:$C,'Lost Revenue'!$A50))*-BB25*'CVVA Data'!P35</f>
        <v>30249.200545950956</v>
      </c>
      <c r="BC50" s="128">
        <f>SUM(AQ50:BB50)</f>
        <v>473219.3406508746</v>
      </c>
      <c r="BD50" s="128">
        <f>(SUMIFS('Distribution Rates'!E:E,'Distribution Rates'!$B:$B,'Lost Revenue'!$B50,'Distribution Rates'!$A:$A,'Lost Revenue'!BD$2,'Distribution Rates'!$C:$C,'Lost Revenue'!$A50))*-BD25*'CVVA Data'!E35</f>
        <v>35237.705333762831</v>
      </c>
      <c r="BE50" s="128">
        <f>(SUMIFS('Distribution Rates'!F:F,'Distribution Rates'!$B:$B,'Lost Revenue'!$B50,'Distribution Rates'!$A:$A,'Lost Revenue'!BE$2,'Distribution Rates'!$C:$C,'Lost Revenue'!$A50))*-BE25*'CVVA Data'!F35</f>
        <v>28773.389177475088</v>
      </c>
      <c r="BF50" s="128">
        <f>(SUMIFS('Distribution Rates'!G:G,'Distribution Rates'!$B:$B,'Lost Revenue'!$B50,'Distribution Rates'!$A:$A,'Lost Revenue'!BF$2,'Distribution Rates'!$C:$C,'Lost Revenue'!$A50))*-BF25*'CVVA Data'!G35</f>
        <v>19058.460913138693</v>
      </c>
      <c r="BG50" s="128">
        <f>(SUMIFS('Distribution Rates'!H:H,'Distribution Rates'!$B:$B,'Lost Revenue'!$B50,'Distribution Rates'!$A:$A,'Lost Revenue'!BG$2,'Distribution Rates'!$C:$C,'Lost Revenue'!$A50))*-BG25*'CVVA Data'!H35</f>
        <v>10063.695600779323</v>
      </c>
      <c r="BH50" s="128">
        <f>(SUMIFS('Distribution Rates'!I:I,'Distribution Rates'!$B:$B,'Lost Revenue'!$B50,'Distribution Rates'!$A:$A,'Lost Revenue'!BH$2,'Distribution Rates'!$C:$C,'Lost Revenue'!$A50))*-BH25*'CVVA Data'!I35</f>
        <v>3002.8560504626716</v>
      </c>
      <c r="BI50" s="128">
        <f>(SUMIFS('Distribution Rates'!J:J,'Distribution Rates'!$B:$B,'Lost Revenue'!$B50,'Distribution Rates'!$A:$A,'Lost Revenue'!BI$2,'Distribution Rates'!$C:$C,'Lost Revenue'!$A50))*-BI25*'CVVA Data'!J35</f>
        <v>232.88861071051693</v>
      </c>
      <c r="BJ50" s="128">
        <f>(SUMIFS('Distribution Rates'!K:K,'Distribution Rates'!$B:$B,'Lost Revenue'!$B50,'Distribution Rates'!$A:$A,'Lost Revenue'!BJ$2,'Distribution Rates'!$C:$C,'Lost Revenue'!$A50))*-BJ25*'CVVA Data'!K35</f>
        <v>14.555504349551367</v>
      </c>
      <c r="BK50" s="128">
        <f>(SUMIFS('Distribution Rates'!L:L,'Distribution Rates'!$B:$B,'Lost Revenue'!$B50,'Distribution Rates'!$A:$A,'Lost Revenue'!BK$2,'Distribution Rates'!$C:$C,'Lost Revenue'!$A50))*-BK25*'CVVA Data'!L35</f>
        <v>0</v>
      </c>
      <c r="BL50" s="128">
        <f>(SUMIFS('Distribution Rates'!M:M,'Distribution Rates'!$B:$B,'Lost Revenue'!$B50,'Distribution Rates'!$A:$A,'Lost Revenue'!BL$2,'Distribution Rates'!$C:$C,'Lost Revenue'!$A50))*-BL25*'CVVA Data'!M35</f>
        <v>0</v>
      </c>
      <c r="BM50" s="128">
        <f>(SUMIFS('Distribution Rates'!N:N,'Distribution Rates'!$B:$B,'Lost Revenue'!$B50,'Distribution Rates'!$A:$A,'Lost Revenue'!BM$2,'Distribution Rates'!$C:$C,'Lost Revenue'!$A50))*-BM25*'CVVA Data'!N35</f>
        <v>0</v>
      </c>
      <c r="BN50" s="128">
        <f>(SUMIFS('Distribution Rates'!O:O,'Distribution Rates'!$B:$B,'Lost Revenue'!$B50,'Distribution Rates'!$A:$A,'Lost Revenue'!BN$2,'Distribution Rates'!$C:$C,'Lost Revenue'!$A50))*-BN25*'CVVA Data'!O35</f>
        <v>0</v>
      </c>
      <c r="BO50" s="128">
        <f>(SUMIFS('Distribution Rates'!P:P,'Distribution Rates'!$B:$B,'Lost Revenue'!$B50,'Distribution Rates'!$A:$A,'Lost Revenue'!BO$2,'Distribution Rates'!$C:$C,'Lost Revenue'!$A50))*-BO25*'CVVA Data'!P35</f>
        <v>0</v>
      </c>
      <c r="BP50" s="128">
        <f>SUM(BD50:BO50)</f>
        <v>96383.551190678671</v>
      </c>
    </row>
    <row r="51" spans="1:68" x14ac:dyDescent="0.25">
      <c r="A51" s="85" t="s">
        <v>64</v>
      </c>
      <c r="B51" s="85" t="s">
        <v>13</v>
      </c>
      <c r="C51" s="122" t="s">
        <v>37</v>
      </c>
      <c r="D51" s="128">
        <f>(SUMIFS('Distribution Rates'!E:E,'Distribution Rates'!$B:$B,'Lost Revenue'!$B51,'Distribution Rates'!$A:$A,'Lost Revenue'!D$2,'Distribution Rates'!$C:$C,'Lost Revenue'!$A51))*-D26*'CVVA Data'!E36</f>
        <v>0</v>
      </c>
      <c r="E51" s="128">
        <f>(SUMIFS('Distribution Rates'!F:F,'Distribution Rates'!$B:$B,'Lost Revenue'!$B51,'Distribution Rates'!$A:$A,'Lost Revenue'!E$2,'Distribution Rates'!$C:$C,'Lost Revenue'!$A51))*-E26*'CVVA Data'!F36</f>
        <v>0</v>
      </c>
      <c r="F51" s="128">
        <f>(SUMIFS('Distribution Rates'!G:G,'Distribution Rates'!$B:$B,'Lost Revenue'!$B51,'Distribution Rates'!$A:$A,'Lost Revenue'!F$2,'Distribution Rates'!$C:$C,'Lost Revenue'!$A51))*-F26*'CVVA Data'!G36</f>
        <v>0</v>
      </c>
      <c r="G51" s="128">
        <f>(SUMIFS('Distribution Rates'!H:H,'Distribution Rates'!$B:$B,'Lost Revenue'!$B51,'Distribution Rates'!$A:$A,'Lost Revenue'!G$2,'Distribution Rates'!$C:$C,'Lost Revenue'!$A51))*-G26*'CVVA Data'!H36</f>
        <v>0</v>
      </c>
      <c r="H51" s="128">
        <f>(SUMIFS('Distribution Rates'!I:I,'Distribution Rates'!$B:$B,'Lost Revenue'!$B51,'Distribution Rates'!$A:$A,'Lost Revenue'!H$2,'Distribution Rates'!$C:$C,'Lost Revenue'!$A51))*-H26*'CVVA Data'!I36</f>
        <v>0</v>
      </c>
      <c r="I51" s="128">
        <f>(SUMIFS('Distribution Rates'!J:J,'Distribution Rates'!$B:$B,'Lost Revenue'!$B51,'Distribution Rates'!$A:$A,'Lost Revenue'!I$2,'Distribution Rates'!$C:$C,'Lost Revenue'!$A51))*-I26*'CVVA Data'!J36</f>
        <v>0</v>
      </c>
      <c r="J51" s="128">
        <f>(SUMIFS('Distribution Rates'!K:K,'Distribution Rates'!$B:$B,'Lost Revenue'!$B51,'Distribution Rates'!$A:$A,'Lost Revenue'!J$2,'Distribution Rates'!$C:$C,'Lost Revenue'!$A51))*-J26*'CVVA Data'!K36</f>
        <v>0</v>
      </c>
      <c r="K51" s="128">
        <f>(SUMIFS('Distribution Rates'!L:L,'Distribution Rates'!$B:$B,'Lost Revenue'!$B51,'Distribution Rates'!$A:$A,'Lost Revenue'!K$2,'Distribution Rates'!$C:$C,'Lost Revenue'!$A51))*-K26*'CVVA Data'!L36</f>
        <v>0</v>
      </c>
      <c r="L51" s="128">
        <f>(SUMIFS('Distribution Rates'!M:M,'Distribution Rates'!$B:$B,'Lost Revenue'!$B51,'Distribution Rates'!$A:$A,'Lost Revenue'!L$2,'Distribution Rates'!$C:$C,'Lost Revenue'!$A51))*-L26*'CVVA Data'!M36</f>
        <v>0</v>
      </c>
      <c r="M51" s="128">
        <f>(SUMIFS('Distribution Rates'!N:N,'Distribution Rates'!$B:$B,'Lost Revenue'!$B51,'Distribution Rates'!$A:$A,'Lost Revenue'!M$2,'Distribution Rates'!$C:$C,'Lost Revenue'!$A51))*-M26*'CVVA Data'!N36</f>
        <v>0</v>
      </c>
      <c r="N51" s="128">
        <f>(SUMIFS('Distribution Rates'!O:O,'Distribution Rates'!$B:$B,'Lost Revenue'!$B51,'Distribution Rates'!$A:$A,'Lost Revenue'!N$2,'Distribution Rates'!$C:$C,'Lost Revenue'!$A51))*-N26*'CVVA Data'!O36</f>
        <v>0</v>
      </c>
      <c r="O51" s="128">
        <f>(SUMIFS('Distribution Rates'!P:P,'Distribution Rates'!$B:$B,'Lost Revenue'!$B51,'Distribution Rates'!$A:$A,'Lost Revenue'!O$2,'Distribution Rates'!$C:$C,'Lost Revenue'!$A51))*-O26*'CVVA Data'!P36</f>
        <v>0</v>
      </c>
      <c r="P51" s="128">
        <f t="shared" ref="P51:P57" si="156">SUM(D51:O51)</f>
        <v>0</v>
      </c>
      <c r="Q51" s="128">
        <f>(SUMIFS('Distribution Rates'!E:E,'Distribution Rates'!$B:$B,'Lost Revenue'!$B51,'Distribution Rates'!$A:$A,'Lost Revenue'!Q$2,'Distribution Rates'!$C:$C,'Lost Revenue'!$A51))*-Q26*'CVVA Data'!E36</f>
        <v>0</v>
      </c>
      <c r="R51" s="128">
        <f>(SUMIFS('Distribution Rates'!F:F,'Distribution Rates'!$B:$B,'Lost Revenue'!$B51,'Distribution Rates'!$A:$A,'Lost Revenue'!R$2,'Distribution Rates'!$C:$C,'Lost Revenue'!$A51))*-R26*'CVVA Data'!F36</f>
        <v>0</v>
      </c>
      <c r="S51" s="128">
        <f>(SUMIFS('Distribution Rates'!G:G,'Distribution Rates'!$B:$B,'Lost Revenue'!$B51,'Distribution Rates'!$A:$A,'Lost Revenue'!S$2,'Distribution Rates'!$C:$C,'Lost Revenue'!$A51))*-S26*'CVVA Data'!G36</f>
        <v>0</v>
      </c>
      <c r="T51" s="128">
        <f>(SUMIFS('Distribution Rates'!H:H,'Distribution Rates'!$B:$B,'Lost Revenue'!$B51,'Distribution Rates'!$A:$A,'Lost Revenue'!T$2,'Distribution Rates'!$C:$C,'Lost Revenue'!$A51))*-T26*'CVVA Data'!H36</f>
        <v>0</v>
      </c>
      <c r="U51" s="128">
        <f>(SUMIFS('Distribution Rates'!I:I,'Distribution Rates'!$B:$B,'Lost Revenue'!$B51,'Distribution Rates'!$A:$A,'Lost Revenue'!U$2,'Distribution Rates'!$C:$C,'Lost Revenue'!$A51))*-U26*'CVVA Data'!I36</f>
        <v>0</v>
      </c>
      <c r="V51" s="128">
        <f>(SUMIFS('Distribution Rates'!J:J,'Distribution Rates'!$B:$B,'Lost Revenue'!$B51,'Distribution Rates'!$A:$A,'Lost Revenue'!V$2,'Distribution Rates'!$C:$C,'Lost Revenue'!$A51))*-V26*'CVVA Data'!J36</f>
        <v>0</v>
      </c>
      <c r="W51" s="128">
        <f>(SUMIFS('Distribution Rates'!K:K,'Distribution Rates'!$B:$B,'Lost Revenue'!$B51,'Distribution Rates'!$A:$A,'Lost Revenue'!W$2,'Distribution Rates'!$C:$C,'Lost Revenue'!$A51))*-W26*'CVVA Data'!K36</f>
        <v>193.99555403301775</v>
      </c>
      <c r="X51" s="128">
        <f>(SUMIFS('Distribution Rates'!L:L,'Distribution Rates'!$B:$B,'Lost Revenue'!$B51,'Distribution Rates'!$A:$A,'Lost Revenue'!X$2,'Distribution Rates'!$C:$C,'Lost Revenue'!$A51))*-X26*'CVVA Data'!L36</f>
        <v>379.58005683979809</v>
      </c>
      <c r="Y51" s="128">
        <f>(SUMIFS('Distribution Rates'!M:M,'Distribution Rates'!$B:$B,'Lost Revenue'!$B51,'Distribution Rates'!$A:$A,'Lost Revenue'!Y$2,'Distribution Rates'!$C:$C,'Lost Revenue'!$A51))*-Y26*'CVVA Data'!M36</f>
        <v>669.29537728695323</v>
      </c>
      <c r="Z51" s="128">
        <f>(SUMIFS('Distribution Rates'!N:N,'Distribution Rates'!$B:$B,'Lost Revenue'!$B51,'Distribution Rates'!$A:$A,'Lost Revenue'!Z$2,'Distribution Rates'!$C:$C,'Lost Revenue'!$A51))*-Z26*'CVVA Data'!N36</f>
        <v>2031.6828022859015</v>
      </c>
      <c r="AA51" s="128">
        <f>(SUMIFS('Distribution Rates'!O:O,'Distribution Rates'!$B:$B,'Lost Revenue'!$B51,'Distribution Rates'!$A:$A,'Lost Revenue'!AA$2,'Distribution Rates'!$C:$C,'Lost Revenue'!$A51))*-AA26*'CVVA Data'!O36</f>
        <v>5463.111262649074</v>
      </c>
      <c r="AB51" s="128">
        <f>(SUMIFS('Distribution Rates'!P:P,'Distribution Rates'!$B:$B,'Lost Revenue'!$B51,'Distribution Rates'!$A:$A,'Lost Revenue'!AB$2,'Distribution Rates'!$C:$C,'Lost Revenue'!$A51))*-AB26*'CVVA Data'!P36</f>
        <v>8896.1336489160985</v>
      </c>
      <c r="AC51" s="128">
        <f t="shared" ref="AC51:AC57" si="157">SUM(Q51:AB51)</f>
        <v>17633.798702010841</v>
      </c>
      <c r="AD51" s="128">
        <f>(SUMIFS('Distribution Rates'!E:E,'Distribution Rates'!$B:$B,'Lost Revenue'!$B51,'Distribution Rates'!$A:$A,'Lost Revenue'!AD$2,'Distribution Rates'!$C:$C,'Lost Revenue'!$A51))*-AD26*'CVVA Data'!E36</f>
        <v>12858.9313748599</v>
      </c>
      <c r="AE51" s="128">
        <f>(SUMIFS('Distribution Rates'!F:F,'Distribution Rates'!$B:$B,'Lost Revenue'!$B51,'Distribution Rates'!$A:$A,'Lost Revenue'!AE$2,'Distribution Rates'!$C:$C,'Lost Revenue'!$A51))*-AE26*'CVVA Data'!F36</f>
        <v>11448.519267837924</v>
      </c>
      <c r="AF51" s="128">
        <f>(SUMIFS('Distribution Rates'!G:G,'Distribution Rates'!$B:$B,'Lost Revenue'!$B51,'Distribution Rates'!$A:$A,'Lost Revenue'!AF$2,'Distribution Rates'!$C:$C,'Lost Revenue'!$A51))*-AF26*'CVVA Data'!G36</f>
        <v>9709.174513655511</v>
      </c>
      <c r="AG51" s="128">
        <f>(SUMIFS('Distribution Rates'!H:H,'Distribution Rates'!$B:$B,'Lost Revenue'!$B51,'Distribution Rates'!$A:$A,'Lost Revenue'!AG$2,'Distribution Rates'!$C:$C,'Lost Revenue'!$A51))*-AG26*'CVVA Data'!H36</f>
        <v>5711.9046619230421</v>
      </c>
      <c r="AH51" s="128">
        <f>(SUMIFS('Distribution Rates'!I:I,'Distribution Rates'!$B:$B,'Lost Revenue'!$B51,'Distribution Rates'!$A:$A,'Lost Revenue'!AH$2,'Distribution Rates'!$C:$C,'Lost Revenue'!$A51))*-AH26*'CVVA Data'!I36</f>
        <v>2543.395124611694</v>
      </c>
      <c r="AI51" s="128">
        <f>(SUMIFS('Distribution Rates'!J:J,'Distribution Rates'!$B:$B,'Lost Revenue'!$B51,'Distribution Rates'!$A:$A,'Lost Revenue'!AI$2,'Distribution Rates'!$C:$C,'Lost Revenue'!$A51))*-AI26*'CVVA Data'!J36</f>
        <v>1518.6168186897175</v>
      </c>
      <c r="AJ51" s="128">
        <f>(SUMIFS('Distribution Rates'!K:K,'Distribution Rates'!$B:$B,'Lost Revenue'!$B51,'Distribution Rates'!$A:$A,'Lost Revenue'!AJ$2,'Distribution Rates'!$C:$C,'Lost Revenue'!$A51))*-AJ26*'CVVA Data'!K36</f>
        <v>1684.1668957957568</v>
      </c>
      <c r="AK51" s="128">
        <f>(SUMIFS('Distribution Rates'!L:L,'Distribution Rates'!$B:$B,'Lost Revenue'!$B51,'Distribution Rates'!$A:$A,'Lost Revenue'!AK$2,'Distribution Rates'!$C:$C,'Lost Revenue'!$A51))*-AK26*'CVVA Data'!L36</f>
        <v>2054.221395813614</v>
      </c>
      <c r="AL51" s="128">
        <f>(SUMIFS('Distribution Rates'!M:M,'Distribution Rates'!$B:$B,'Lost Revenue'!$B51,'Distribution Rates'!$A:$A,'Lost Revenue'!AL$2,'Distribution Rates'!$C:$C,'Lost Revenue'!$A51))*-AL26*'CVVA Data'!M36</f>
        <v>2842.3505483327262</v>
      </c>
      <c r="AM51" s="128">
        <f>(SUMIFS('Distribution Rates'!N:N,'Distribution Rates'!$B:$B,'Lost Revenue'!$B51,'Distribution Rates'!$A:$A,'Lost Revenue'!AM$2,'Distribution Rates'!$C:$C,'Lost Revenue'!$A51))*-AM26*'CVVA Data'!N36</f>
        <v>7387.3427230052284</v>
      </c>
      <c r="AN51" s="128">
        <f>(SUMIFS('Distribution Rates'!O:O,'Distribution Rates'!$B:$B,'Lost Revenue'!$B51,'Distribution Rates'!$A:$A,'Lost Revenue'!AN$2,'Distribution Rates'!$C:$C,'Lost Revenue'!$A51))*-AN26*'CVVA Data'!O36</f>
        <v>18355.192099160755</v>
      </c>
      <c r="AO51" s="128">
        <f>(SUMIFS('Distribution Rates'!P:P,'Distribution Rates'!$B:$B,'Lost Revenue'!$B51,'Distribution Rates'!$A:$A,'Lost Revenue'!AO$2,'Distribution Rates'!$C:$C,'Lost Revenue'!$A51))*-AO26*'CVVA Data'!P36</f>
        <v>28084.19336629688</v>
      </c>
      <c r="AP51" s="128">
        <f t="shared" ref="AP51:AP57" si="158">SUM(AD51:AO51)</f>
        <v>104198.00878998275</v>
      </c>
      <c r="AQ51" s="128">
        <f>(SUMIFS('Distribution Rates'!E:E,'Distribution Rates'!$B:$B,'Lost Revenue'!$B51,'Distribution Rates'!$A:$A,'Lost Revenue'!AQ$2,'Distribution Rates'!$C:$C,'Lost Revenue'!$A51))*-AQ26*'CVVA Data'!E36</f>
        <v>40363.435693809733</v>
      </c>
      <c r="AR51" s="128">
        <f>(SUMIFS('Distribution Rates'!F:F,'Distribution Rates'!$B:$B,'Lost Revenue'!$B51,'Distribution Rates'!$A:$A,'Lost Revenue'!AR$2,'Distribution Rates'!$C:$C,'Lost Revenue'!$A51))*-AR26*'CVVA Data'!F36</f>
        <v>31256.577288879645</v>
      </c>
      <c r="AS51" s="128">
        <f>(SUMIFS('Distribution Rates'!G:G,'Distribution Rates'!$B:$B,'Lost Revenue'!$B51,'Distribution Rates'!$A:$A,'Lost Revenue'!AS$2,'Distribution Rates'!$C:$C,'Lost Revenue'!$A51))*-AS26*'CVVA Data'!G36</f>
        <v>27181.772310237171</v>
      </c>
      <c r="AT51" s="128">
        <f>(SUMIFS('Distribution Rates'!H:H,'Distribution Rates'!$B:$B,'Lost Revenue'!$B51,'Distribution Rates'!$A:$A,'Lost Revenue'!AT$2,'Distribution Rates'!$C:$C,'Lost Revenue'!$A51))*-AT26*'CVVA Data'!H36</f>
        <v>16491.493476110438</v>
      </c>
      <c r="AU51" s="128">
        <f>(SUMIFS('Distribution Rates'!I:I,'Distribution Rates'!$B:$B,'Lost Revenue'!$B51,'Distribution Rates'!$A:$A,'Lost Revenue'!AU$2,'Distribution Rates'!$C:$C,'Lost Revenue'!$A51))*-AU26*'CVVA Data'!I36</f>
        <v>7904.0739765715643</v>
      </c>
      <c r="AV51" s="128">
        <f>(SUMIFS('Distribution Rates'!J:J,'Distribution Rates'!$B:$B,'Lost Revenue'!$B51,'Distribution Rates'!$A:$A,'Lost Revenue'!AV$2,'Distribution Rates'!$C:$C,'Lost Revenue'!$A51))*-AV26*'CVVA Data'!J36</f>
        <v>4402.1845442421145</v>
      </c>
      <c r="AW51" s="128">
        <f>(SUMIFS('Distribution Rates'!K:K,'Distribution Rates'!$B:$B,'Lost Revenue'!$B51,'Distribution Rates'!$A:$A,'Lost Revenue'!AW$2,'Distribution Rates'!$C:$C,'Lost Revenue'!$A51))*-AW26*'CVVA Data'!K36</f>
        <v>3874.4175108239519</v>
      </c>
      <c r="AX51" s="128">
        <f>(SUMIFS('Distribution Rates'!L:L,'Distribution Rates'!$B:$B,'Lost Revenue'!$B51,'Distribution Rates'!$A:$A,'Lost Revenue'!AX$2,'Distribution Rates'!$C:$C,'Lost Revenue'!$A51))*-AX26*'CVVA Data'!L36</f>
        <v>3877.5623226874122</v>
      </c>
      <c r="AY51" s="128">
        <f>(SUMIFS('Distribution Rates'!M:M,'Distribution Rates'!$B:$B,'Lost Revenue'!$B51,'Distribution Rates'!$A:$A,'Lost Revenue'!AY$2,'Distribution Rates'!$C:$C,'Lost Revenue'!$A51))*-AY26*'CVVA Data'!M36</f>
        <v>4788.5449764897885</v>
      </c>
      <c r="AZ51" s="128">
        <f>(SUMIFS('Distribution Rates'!N:N,'Distribution Rates'!$B:$B,'Lost Revenue'!$B51,'Distribution Rates'!$A:$A,'Lost Revenue'!AZ$2,'Distribution Rates'!$C:$C,'Lost Revenue'!$A51))*-AZ26*'CVVA Data'!N36</f>
        <v>11076.815135728069</v>
      </c>
      <c r="BA51" s="128">
        <f>(SUMIFS('Distribution Rates'!O:O,'Distribution Rates'!$B:$B,'Lost Revenue'!$B51,'Distribution Rates'!$A:$A,'Lost Revenue'!BA$2,'Distribution Rates'!$C:$C,'Lost Revenue'!$A51))*-BA26*'CVVA Data'!O36</f>
        <v>23201.024530063165</v>
      </c>
      <c r="BB51" s="128">
        <f>(SUMIFS('Distribution Rates'!P:P,'Distribution Rates'!$B:$B,'Lost Revenue'!$B51,'Distribution Rates'!$A:$A,'Lost Revenue'!BB$2,'Distribution Rates'!$C:$C,'Lost Revenue'!$A51))*-BB26*'CVVA Data'!P36</f>
        <v>31653.98456851923</v>
      </c>
      <c r="BC51" s="128">
        <f t="shared" ref="BC51:BC57" si="159">SUM(AQ51:BB51)</f>
        <v>206071.88633416232</v>
      </c>
      <c r="BD51" s="128">
        <f>(SUMIFS('Distribution Rates'!E:E,'Distribution Rates'!$B:$B,'Lost Revenue'!$B51,'Distribution Rates'!$A:$A,'Lost Revenue'!BD$2,'Distribution Rates'!$C:$C,'Lost Revenue'!$A51))*-BD26*'CVVA Data'!E36</f>
        <v>42027.329721287206</v>
      </c>
      <c r="BE51" s="128">
        <f>(SUMIFS('Distribution Rates'!F:F,'Distribution Rates'!$B:$B,'Lost Revenue'!$B51,'Distribution Rates'!$A:$A,'Lost Revenue'!BE$2,'Distribution Rates'!$C:$C,'Lost Revenue'!$A51))*-BE26*'CVVA Data'!F36</f>
        <v>33836.045318483608</v>
      </c>
      <c r="BF51" s="128">
        <f>(SUMIFS('Distribution Rates'!G:G,'Distribution Rates'!$B:$B,'Lost Revenue'!$B51,'Distribution Rates'!$A:$A,'Lost Revenue'!BF$2,'Distribution Rates'!$C:$C,'Lost Revenue'!$A51))*-BF26*'CVVA Data'!G36</f>
        <v>28805.126566226194</v>
      </c>
      <c r="BG51" s="128">
        <f>(SUMIFS('Distribution Rates'!H:H,'Distribution Rates'!$B:$B,'Lost Revenue'!$B51,'Distribution Rates'!$A:$A,'Lost Revenue'!BG$2,'Distribution Rates'!$C:$C,'Lost Revenue'!$A51))*-BG26*'CVVA Data'!H36</f>
        <v>17196.527009893543</v>
      </c>
      <c r="BH51" s="128">
        <f>(SUMIFS('Distribution Rates'!I:I,'Distribution Rates'!$B:$B,'Lost Revenue'!$B51,'Distribution Rates'!$A:$A,'Lost Revenue'!BH$2,'Distribution Rates'!$C:$C,'Lost Revenue'!$A51))*-BH26*'CVVA Data'!I36</f>
        <v>8194.6160503880456</v>
      </c>
      <c r="BI51" s="128">
        <f>(SUMIFS('Distribution Rates'!J:J,'Distribution Rates'!$B:$B,'Lost Revenue'!$B51,'Distribution Rates'!$A:$A,'Lost Revenue'!BI$2,'Distribution Rates'!$C:$C,'Lost Revenue'!$A51))*-BI26*'CVVA Data'!J36</f>
        <v>4700.2961949826158</v>
      </c>
      <c r="BJ51" s="128">
        <f>(SUMIFS('Distribution Rates'!K:K,'Distribution Rates'!$B:$B,'Lost Revenue'!$B51,'Distribution Rates'!$A:$A,'Lost Revenue'!BJ$2,'Distribution Rates'!$C:$C,'Lost Revenue'!$A51))*-BJ26*'CVVA Data'!K36</f>
        <v>4243.7752219354925</v>
      </c>
      <c r="BK51" s="128">
        <f>(SUMIFS('Distribution Rates'!L:L,'Distribution Rates'!$B:$B,'Lost Revenue'!$B51,'Distribution Rates'!$A:$A,'Lost Revenue'!BK$2,'Distribution Rates'!$C:$C,'Lost Revenue'!$A51))*-BK26*'CVVA Data'!L36</f>
        <v>4151.7766940252568</v>
      </c>
      <c r="BL51" s="128">
        <f>(SUMIFS('Distribution Rates'!M:M,'Distribution Rates'!$B:$B,'Lost Revenue'!$B51,'Distribution Rates'!$A:$A,'Lost Revenue'!BL$2,'Distribution Rates'!$C:$C,'Lost Revenue'!$A51))*-BL26*'CVVA Data'!M36</f>
        <v>4828.22264251451</v>
      </c>
      <c r="BM51" s="128">
        <f>(SUMIFS('Distribution Rates'!N:N,'Distribution Rates'!$B:$B,'Lost Revenue'!$B51,'Distribution Rates'!$A:$A,'Lost Revenue'!BM$2,'Distribution Rates'!$C:$C,'Lost Revenue'!$A51))*-BM26*'CVVA Data'!N36</f>
        <v>10932.833279947272</v>
      </c>
      <c r="BN51" s="128">
        <f>(SUMIFS('Distribution Rates'!O:O,'Distribution Rates'!$B:$B,'Lost Revenue'!$B51,'Distribution Rates'!$A:$A,'Lost Revenue'!BN$2,'Distribution Rates'!$C:$C,'Lost Revenue'!$A51))*-BN26*'CVVA Data'!O36</f>
        <v>25307.789920908795</v>
      </c>
      <c r="BO51" s="128">
        <f>(SUMIFS('Distribution Rates'!P:P,'Distribution Rates'!$B:$B,'Lost Revenue'!$B51,'Distribution Rates'!$A:$A,'Lost Revenue'!BO$2,'Distribution Rates'!$C:$C,'Lost Revenue'!$A51))*-BO26*'CVVA Data'!P36</f>
        <v>32608.204574888285</v>
      </c>
      <c r="BP51" s="128">
        <f t="shared" ref="BP51:BP57" si="160">SUM(BD51:BO51)</f>
        <v>216832.54319548086</v>
      </c>
    </row>
    <row r="52" spans="1:68" x14ac:dyDescent="0.25">
      <c r="A52" s="85" t="s">
        <v>64</v>
      </c>
      <c r="B52" s="85" t="s">
        <v>13</v>
      </c>
      <c r="C52" s="122" t="s">
        <v>5</v>
      </c>
      <c r="D52" s="128">
        <f>(SUMIFS('Distribution Rates'!E:E,'Distribution Rates'!$B:$B,'Lost Revenue'!$B52,'Distribution Rates'!$A:$A,'Lost Revenue'!D$2,'Distribution Rates'!$C:$C,'Lost Revenue'!$A52))*-D27*'CVVA Data'!E37</f>
        <v>0</v>
      </c>
      <c r="E52" s="128">
        <f>(SUMIFS('Distribution Rates'!F:F,'Distribution Rates'!$B:$B,'Lost Revenue'!$B52,'Distribution Rates'!$A:$A,'Lost Revenue'!E$2,'Distribution Rates'!$C:$C,'Lost Revenue'!$A52))*-E27*'CVVA Data'!F37</f>
        <v>0</v>
      </c>
      <c r="F52" s="128">
        <f>(SUMIFS('Distribution Rates'!G:G,'Distribution Rates'!$B:$B,'Lost Revenue'!$B52,'Distribution Rates'!$A:$A,'Lost Revenue'!F$2,'Distribution Rates'!$C:$C,'Lost Revenue'!$A52))*-F27*'CVVA Data'!G37</f>
        <v>0</v>
      </c>
      <c r="G52" s="128">
        <f>(SUMIFS('Distribution Rates'!H:H,'Distribution Rates'!$B:$B,'Lost Revenue'!$B52,'Distribution Rates'!$A:$A,'Lost Revenue'!G$2,'Distribution Rates'!$C:$C,'Lost Revenue'!$A52))*-G27*'CVVA Data'!H37</f>
        <v>0</v>
      </c>
      <c r="H52" s="128">
        <f>(SUMIFS('Distribution Rates'!I:I,'Distribution Rates'!$B:$B,'Lost Revenue'!$B52,'Distribution Rates'!$A:$A,'Lost Revenue'!H$2,'Distribution Rates'!$C:$C,'Lost Revenue'!$A52))*-H27*'CVVA Data'!I37</f>
        <v>0</v>
      </c>
      <c r="I52" s="128">
        <f>(SUMIFS('Distribution Rates'!J:J,'Distribution Rates'!$B:$B,'Lost Revenue'!$B52,'Distribution Rates'!$A:$A,'Lost Revenue'!I$2,'Distribution Rates'!$C:$C,'Lost Revenue'!$A52))*-I27*'CVVA Data'!J37</f>
        <v>0</v>
      </c>
      <c r="J52" s="128">
        <f>(SUMIFS('Distribution Rates'!K:K,'Distribution Rates'!$B:$B,'Lost Revenue'!$B52,'Distribution Rates'!$A:$A,'Lost Revenue'!J$2,'Distribution Rates'!$C:$C,'Lost Revenue'!$A52))*-J27*'CVVA Data'!K37</f>
        <v>0</v>
      </c>
      <c r="K52" s="128">
        <f>(SUMIFS('Distribution Rates'!L:L,'Distribution Rates'!$B:$B,'Lost Revenue'!$B52,'Distribution Rates'!$A:$A,'Lost Revenue'!K$2,'Distribution Rates'!$C:$C,'Lost Revenue'!$A52))*-K27*'CVVA Data'!L37</f>
        <v>0</v>
      </c>
      <c r="L52" s="128">
        <f>(SUMIFS('Distribution Rates'!M:M,'Distribution Rates'!$B:$B,'Lost Revenue'!$B52,'Distribution Rates'!$A:$A,'Lost Revenue'!L$2,'Distribution Rates'!$C:$C,'Lost Revenue'!$A52))*-L27*'CVVA Data'!M37</f>
        <v>0</v>
      </c>
      <c r="M52" s="128">
        <f>(SUMIFS('Distribution Rates'!N:N,'Distribution Rates'!$B:$B,'Lost Revenue'!$B52,'Distribution Rates'!$A:$A,'Lost Revenue'!M$2,'Distribution Rates'!$C:$C,'Lost Revenue'!$A52))*-M27*'CVVA Data'!N37</f>
        <v>0</v>
      </c>
      <c r="N52" s="128">
        <f>(SUMIFS('Distribution Rates'!O:O,'Distribution Rates'!$B:$B,'Lost Revenue'!$B52,'Distribution Rates'!$A:$A,'Lost Revenue'!N$2,'Distribution Rates'!$C:$C,'Lost Revenue'!$A52))*-N27*'CVVA Data'!O37</f>
        <v>0</v>
      </c>
      <c r="O52" s="128">
        <f>(SUMIFS('Distribution Rates'!P:P,'Distribution Rates'!$B:$B,'Lost Revenue'!$B52,'Distribution Rates'!$A:$A,'Lost Revenue'!O$2,'Distribution Rates'!$C:$C,'Lost Revenue'!$A52))*-O27*'CVVA Data'!P37</f>
        <v>0</v>
      </c>
      <c r="P52" s="128">
        <f t="shared" si="156"/>
        <v>0</v>
      </c>
      <c r="Q52" s="128">
        <f>(SUMIFS('Distribution Rates'!E:E,'Distribution Rates'!$B:$B,'Lost Revenue'!$B52,'Distribution Rates'!$A:$A,'Lost Revenue'!Q$2,'Distribution Rates'!$C:$C,'Lost Revenue'!$A52))*-Q27*'CVVA Data'!E37</f>
        <v>0</v>
      </c>
      <c r="R52" s="128">
        <f>(SUMIFS('Distribution Rates'!F:F,'Distribution Rates'!$B:$B,'Lost Revenue'!$B52,'Distribution Rates'!$A:$A,'Lost Revenue'!R$2,'Distribution Rates'!$C:$C,'Lost Revenue'!$A52))*-R27*'CVVA Data'!F37</f>
        <v>0</v>
      </c>
      <c r="S52" s="128">
        <f>(SUMIFS('Distribution Rates'!G:G,'Distribution Rates'!$B:$B,'Lost Revenue'!$B52,'Distribution Rates'!$A:$A,'Lost Revenue'!S$2,'Distribution Rates'!$C:$C,'Lost Revenue'!$A52))*-S27*'CVVA Data'!G37</f>
        <v>0</v>
      </c>
      <c r="T52" s="128">
        <f>(SUMIFS('Distribution Rates'!H:H,'Distribution Rates'!$B:$B,'Lost Revenue'!$B52,'Distribution Rates'!$A:$A,'Lost Revenue'!T$2,'Distribution Rates'!$C:$C,'Lost Revenue'!$A52))*-T27*'CVVA Data'!H37</f>
        <v>0</v>
      </c>
      <c r="U52" s="128">
        <f>(SUMIFS('Distribution Rates'!I:I,'Distribution Rates'!$B:$B,'Lost Revenue'!$B52,'Distribution Rates'!$A:$A,'Lost Revenue'!U$2,'Distribution Rates'!$C:$C,'Lost Revenue'!$A52))*-U27*'CVVA Data'!I37</f>
        <v>0</v>
      </c>
      <c r="V52" s="128">
        <f>(SUMIFS('Distribution Rates'!J:J,'Distribution Rates'!$B:$B,'Lost Revenue'!$B52,'Distribution Rates'!$A:$A,'Lost Revenue'!V$2,'Distribution Rates'!$C:$C,'Lost Revenue'!$A52))*-V27*'CVVA Data'!J37</f>
        <v>0</v>
      </c>
      <c r="W52" s="128">
        <f>(SUMIFS('Distribution Rates'!K:K,'Distribution Rates'!$B:$B,'Lost Revenue'!$B52,'Distribution Rates'!$A:$A,'Lost Revenue'!W$2,'Distribution Rates'!$C:$C,'Lost Revenue'!$A52))*-W27*'CVVA Data'!K37</f>
        <v>0</v>
      </c>
      <c r="X52" s="128">
        <f>(SUMIFS('Distribution Rates'!L:L,'Distribution Rates'!$B:$B,'Lost Revenue'!$B52,'Distribution Rates'!$A:$A,'Lost Revenue'!X$2,'Distribution Rates'!$C:$C,'Lost Revenue'!$A52))*-X27*'CVVA Data'!L37</f>
        <v>0</v>
      </c>
      <c r="Y52" s="128">
        <f>(SUMIFS('Distribution Rates'!M:M,'Distribution Rates'!$B:$B,'Lost Revenue'!$B52,'Distribution Rates'!$A:$A,'Lost Revenue'!Y$2,'Distribution Rates'!$C:$C,'Lost Revenue'!$A52))*-Y27*'CVVA Data'!M37</f>
        <v>0</v>
      </c>
      <c r="Z52" s="128">
        <f>(SUMIFS('Distribution Rates'!N:N,'Distribution Rates'!$B:$B,'Lost Revenue'!$B52,'Distribution Rates'!$A:$A,'Lost Revenue'!Z$2,'Distribution Rates'!$C:$C,'Lost Revenue'!$A52))*-Z27*'CVVA Data'!N37</f>
        <v>0</v>
      </c>
      <c r="AA52" s="128">
        <f>(SUMIFS('Distribution Rates'!O:O,'Distribution Rates'!$B:$B,'Lost Revenue'!$B52,'Distribution Rates'!$A:$A,'Lost Revenue'!AA$2,'Distribution Rates'!$C:$C,'Lost Revenue'!$A52))*-AA27*'CVVA Data'!O37</f>
        <v>0</v>
      </c>
      <c r="AB52" s="128">
        <f>(SUMIFS('Distribution Rates'!P:P,'Distribution Rates'!$B:$B,'Lost Revenue'!$B52,'Distribution Rates'!$A:$A,'Lost Revenue'!AB$2,'Distribution Rates'!$C:$C,'Lost Revenue'!$A52))*-AB27*'CVVA Data'!P37</f>
        <v>0</v>
      </c>
      <c r="AC52" s="128">
        <f t="shared" si="157"/>
        <v>0</v>
      </c>
      <c r="AD52" s="128">
        <f>(SUMIFS('Distribution Rates'!E:E,'Distribution Rates'!$B:$B,'Lost Revenue'!$B52,'Distribution Rates'!$A:$A,'Lost Revenue'!AD$2,'Distribution Rates'!$C:$C,'Lost Revenue'!$A52))*-AD27*'CVVA Data'!E37</f>
        <v>0</v>
      </c>
      <c r="AE52" s="128">
        <f>(SUMIFS('Distribution Rates'!F:F,'Distribution Rates'!$B:$B,'Lost Revenue'!$B52,'Distribution Rates'!$A:$A,'Lost Revenue'!AE$2,'Distribution Rates'!$C:$C,'Lost Revenue'!$A52))*-AE27*'CVVA Data'!F37</f>
        <v>0</v>
      </c>
      <c r="AF52" s="128">
        <f>(SUMIFS('Distribution Rates'!G:G,'Distribution Rates'!$B:$B,'Lost Revenue'!$B52,'Distribution Rates'!$A:$A,'Lost Revenue'!AF$2,'Distribution Rates'!$C:$C,'Lost Revenue'!$A52))*-AF27*'CVVA Data'!G37</f>
        <v>0</v>
      </c>
      <c r="AG52" s="128">
        <f>(SUMIFS('Distribution Rates'!H:H,'Distribution Rates'!$B:$B,'Lost Revenue'!$B52,'Distribution Rates'!$A:$A,'Lost Revenue'!AG$2,'Distribution Rates'!$C:$C,'Lost Revenue'!$A52))*-AG27*'CVVA Data'!H37</f>
        <v>0</v>
      </c>
      <c r="AH52" s="128">
        <f>(SUMIFS('Distribution Rates'!I:I,'Distribution Rates'!$B:$B,'Lost Revenue'!$B52,'Distribution Rates'!$A:$A,'Lost Revenue'!AH$2,'Distribution Rates'!$C:$C,'Lost Revenue'!$A52))*-AH27*'CVVA Data'!I37</f>
        <v>0</v>
      </c>
      <c r="AI52" s="128">
        <f>(SUMIFS('Distribution Rates'!J:J,'Distribution Rates'!$B:$B,'Lost Revenue'!$B52,'Distribution Rates'!$A:$A,'Lost Revenue'!AI$2,'Distribution Rates'!$C:$C,'Lost Revenue'!$A52))*-AI27*'CVVA Data'!J37</f>
        <v>0</v>
      </c>
      <c r="AJ52" s="128">
        <f>(SUMIFS('Distribution Rates'!K:K,'Distribution Rates'!$B:$B,'Lost Revenue'!$B52,'Distribution Rates'!$A:$A,'Lost Revenue'!AJ$2,'Distribution Rates'!$C:$C,'Lost Revenue'!$A52))*-AJ27*'CVVA Data'!K37</f>
        <v>0</v>
      </c>
      <c r="AK52" s="128">
        <f>(SUMIFS('Distribution Rates'!L:L,'Distribution Rates'!$B:$B,'Lost Revenue'!$B52,'Distribution Rates'!$A:$A,'Lost Revenue'!AK$2,'Distribution Rates'!$C:$C,'Lost Revenue'!$A52))*-AK27*'CVVA Data'!L37</f>
        <v>0</v>
      </c>
      <c r="AL52" s="128">
        <f>(SUMIFS('Distribution Rates'!M:M,'Distribution Rates'!$B:$B,'Lost Revenue'!$B52,'Distribution Rates'!$A:$A,'Lost Revenue'!AL$2,'Distribution Rates'!$C:$C,'Lost Revenue'!$A52))*-AL27*'CVVA Data'!M37</f>
        <v>0</v>
      </c>
      <c r="AM52" s="128">
        <f>(SUMIFS('Distribution Rates'!N:N,'Distribution Rates'!$B:$B,'Lost Revenue'!$B52,'Distribution Rates'!$A:$A,'Lost Revenue'!AM$2,'Distribution Rates'!$C:$C,'Lost Revenue'!$A52))*-AM27*'CVVA Data'!N37</f>
        <v>0</v>
      </c>
      <c r="AN52" s="128">
        <f>(SUMIFS('Distribution Rates'!O:O,'Distribution Rates'!$B:$B,'Lost Revenue'!$B52,'Distribution Rates'!$A:$A,'Lost Revenue'!AN$2,'Distribution Rates'!$C:$C,'Lost Revenue'!$A52))*-AN27*'CVVA Data'!O37</f>
        <v>0</v>
      </c>
      <c r="AO52" s="128">
        <f>(SUMIFS('Distribution Rates'!P:P,'Distribution Rates'!$B:$B,'Lost Revenue'!$B52,'Distribution Rates'!$A:$A,'Lost Revenue'!AO$2,'Distribution Rates'!$C:$C,'Lost Revenue'!$A52))*-AO27*'CVVA Data'!P37</f>
        <v>0</v>
      </c>
      <c r="AP52" s="128">
        <f t="shared" si="158"/>
        <v>0</v>
      </c>
      <c r="AQ52" s="128">
        <f>(SUMIFS('Distribution Rates'!E:E,'Distribution Rates'!$B:$B,'Lost Revenue'!$B52,'Distribution Rates'!$A:$A,'Lost Revenue'!AQ$2,'Distribution Rates'!$C:$C,'Lost Revenue'!$A52))*-AQ27*'CVVA Data'!E37</f>
        <v>0</v>
      </c>
      <c r="AR52" s="128">
        <f>(SUMIFS('Distribution Rates'!F:F,'Distribution Rates'!$B:$B,'Lost Revenue'!$B52,'Distribution Rates'!$A:$A,'Lost Revenue'!AR$2,'Distribution Rates'!$C:$C,'Lost Revenue'!$A52))*-AR27*'CVVA Data'!F37</f>
        <v>0</v>
      </c>
      <c r="AS52" s="128">
        <f>(SUMIFS('Distribution Rates'!G:G,'Distribution Rates'!$B:$B,'Lost Revenue'!$B52,'Distribution Rates'!$A:$A,'Lost Revenue'!AS$2,'Distribution Rates'!$C:$C,'Lost Revenue'!$A52))*-AS27*'CVVA Data'!G37</f>
        <v>0</v>
      </c>
      <c r="AT52" s="128">
        <f>(SUMIFS('Distribution Rates'!H:H,'Distribution Rates'!$B:$B,'Lost Revenue'!$B52,'Distribution Rates'!$A:$A,'Lost Revenue'!AT$2,'Distribution Rates'!$C:$C,'Lost Revenue'!$A52))*-AT27*'CVVA Data'!H37</f>
        <v>0</v>
      </c>
      <c r="AU52" s="128">
        <f>(SUMIFS('Distribution Rates'!I:I,'Distribution Rates'!$B:$B,'Lost Revenue'!$B52,'Distribution Rates'!$A:$A,'Lost Revenue'!AU$2,'Distribution Rates'!$C:$C,'Lost Revenue'!$A52))*-AU27*'CVVA Data'!I37</f>
        <v>0</v>
      </c>
      <c r="AV52" s="128">
        <f>(SUMIFS('Distribution Rates'!J:J,'Distribution Rates'!$B:$B,'Lost Revenue'!$B52,'Distribution Rates'!$A:$A,'Lost Revenue'!AV$2,'Distribution Rates'!$C:$C,'Lost Revenue'!$A52))*-AV27*'CVVA Data'!J37</f>
        <v>0</v>
      </c>
      <c r="AW52" s="128">
        <f>(SUMIFS('Distribution Rates'!K:K,'Distribution Rates'!$B:$B,'Lost Revenue'!$B52,'Distribution Rates'!$A:$A,'Lost Revenue'!AW$2,'Distribution Rates'!$C:$C,'Lost Revenue'!$A52))*-AW27*'CVVA Data'!K37</f>
        <v>0</v>
      </c>
      <c r="AX52" s="128">
        <f>(SUMIFS('Distribution Rates'!L:L,'Distribution Rates'!$B:$B,'Lost Revenue'!$B52,'Distribution Rates'!$A:$A,'Lost Revenue'!AX$2,'Distribution Rates'!$C:$C,'Lost Revenue'!$A52))*-AX27*'CVVA Data'!L37</f>
        <v>0</v>
      </c>
      <c r="AY52" s="128">
        <f>(SUMIFS('Distribution Rates'!M:M,'Distribution Rates'!$B:$B,'Lost Revenue'!$B52,'Distribution Rates'!$A:$A,'Lost Revenue'!AY$2,'Distribution Rates'!$C:$C,'Lost Revenue'!$A52))*-AY27*'CVVA Data'!M37</f>
        <v>0</v>
      </c>
      <c r="AZ52" s="128">
        <f>(SUMIFS('Distribution Rates'!N:N,'Distribution Rates'!$B:$B,'Lost Revenue'!$B52,'Distribution Rates'!$A:$A,'Lost Revenue'!AZ$2,'Distribution Rates'!$C:$C,'Lost Revenue'!$A52))*-AZ27*'CVVA Data'!N37</f>
        <v>0</v>
      </c>
      <c r="BA52" s="128">
        <f>(SUMIFS('Distribution Rates'!O:O,'Distribution Rates'!$B:$B,'Lost Revenue'!$B52,'Distribution Rates'!$A:$A,'Lost Revenue'!BA$2,'Distribution Rates'!$C:$C,'Lost Revenue'!$A52))*-BA27*'CVVA Data'!O37</f>
        <v>0</v>
      </c>
      <c r="BB52" s="128">
        <f>(SUMIFS('Distribution Rates'!P:P,'Distribution Rates'!$B:$B,'Lost Revenue'!$B52,'Distribution Rates'!$A:$A,'Lost Revenue'!BB$2,'Distribution Rates'!$C:$C,'Lost Revenue'!$A52))*-BB27*'CVVA Data'!P37</f>
        <v>0</v>
      </c>
      <c r="BC52" s="128">
        <f t="shared" si="159"/>
        <v>0</v>
      </c>
      <c r="BD52" s="128">
        <f>(SUMIFS('Distribution Rates'!E:E,'Distribution Rates'!$B:$B,'Lost Revenue'!$B52,'Distribution Rates'!$A:$A,'Lost Revenue'!BD$2,'Distribution Rates'!$C:$C,'Lost Revenue'!$A52))*-BD27*'CVVA Data'!E37</f>
        <v>0</v>
      </c>
      <c r="BE52" s="128">
        <f>(SUMIFS('Distribution Rates'!F:F,'Distribution Rates'!$B:$B,'Lost Revenue'!$B52,'Distribution Rates'!$A:$A,'Lost Revenue'!BE$2,'Distribution Rates'!$C:$C,'Lost Revenue'!$A52))*-BE27*'CVVA Data'!F37</f>
        <v>0</v>
      </c>
      <c r="BF52" s="128">
        <f>(SUMIFS('Distribution Rates'!G:G,'Distribution Rates'!$B:$B,'Lost Revenue'!$B52,'Distribution Rates'!$A:$A,'Lost Revenue'!BF$2,'Distribution Rates'!$C:$C,'Lost Revenue'!$A52))*-BF27*'CVVA Data'!G37</f>
        <v>0</v>
      </c>
      <c r="BG52" s="128">
        <f>(SUMIFS('Distribution Rates'!H:H,'Distribution Rates'!$B:$B,'Lost Revenue'!$B52,'Distribution Rates'!$A:$A,'Lost Revenue'!BG$2,'Distribution Rates'!$C:$C,'Lost Revenue'!$A52))*-BG27*'CVVA Data'!H37</f>
        <v>0</v>
      </c>
      <c r="BH52" s="128">
        <f>(SUMIFS('Distribution Rates'!I:I,'Distribution Rates'!$B:$B,'Lost Revenue'!$B52,'Distribution Rates'!$A:$A,'Lost Revenue'!BH$2,'Distribution Rates'!$C:$C,'Lost Revenue'!$A52))*-BH27*'CVVA Data'!I37</f>
        <v>0</v>
      </c>
      <c r="BI52" s="128">
        <f>(SUMIFS('Distribution Rates'!J:J,'Distribution Rates'!$B:$B,'Lost Revenue'!$B52,'Distribution Rates'!$A:$A,'Lost Revenue'!BI$2,'Distribution Rates'!$C:$C,'Lost Revenue'!$A52))*-BI27*'CVVA Data'!J37</f>
        <v>0</v>
      </c>
      <c r="BJ52" s="128">
        <f>(SUMIFS('Distribution Rates'!K:K,'Distribution Rates'!$B:$B,'Lost Revenue'!$B52,'Distribution Rates'!$A:$A,'Lost Revenue'!BJ$2,'Distribution Rates'!$C:$C,'Lost Revenue'!$A52))*-BJ27*'CVVA Data'!K37</f>
        <v>0</v>
      </c>
      <c r="BK52" s="128">
        <f>(SUMIFS('Distribution Rates'!L:L,'Distribution Rates'!$B:$B,'Lost Revenue'!$B52,'Distribution Rates'!$A:$A,'Lost Revenue'!BK$2,'Distribution Rates'!$C:$C,'Lost Revenue'!$A52))*-BK27*'CVVA Data'!L37</f>
        <v>0</v>
      </c>
      <c r="BL52" s="128">
        <f>(SUMIFS('Distribution Rates'!M:M,'Distribution Rates'!$B:$B,'Lost Revenue'!$B52,'Distribution Rates'!$A:$A,'Lost Revenue'!BL$2,'Distribution Rates'!$C:$C,'Lost Revenue'!$A52))*-BL27*'CVVA Data'!M37</f>
        <v>0</v>
      </c>
      <c r="BM52" s="128">
        <f>(SUMIFS('Distribution Rates'!N:N,'Distribution Rates'!$B:$B,'Lost Revenue'!$B52,'Distribution Rates'!$A:$A,'Lost Revenue'!BM$2,'Distribution Rates'!$C:$C,'Lost Revenue'!$A52))*-BM27*'CVVA Data'!N37</f>
        <v>0</v>
      </c>
      <c r="BN52" s="128">
        <f>(SUMIFS('Distribution Rates'!O:O,'Distribution Rates'!$B:$B,'Lost Revenue'!$B52,'Distribution Rates'!$A:$A,'Lost Revenue'!BN$2,'Distribution Rates'!$C:$C,'Lost Revenue'!$A52))*-BN27*'CVVA Data'!O37</f>
        <v>0</v>
      </c>
      <c r="BO52" s="128">
        <f>(SUMIFS('Distribution Rates'!P:P,'Distribution Rates'!$B:$B,'Lost Revenue'!$B52,'Distribution Rates'!$A:$A,'Lost Revenue'!BO$2,'Distribution Rates'!$C:$C,'Lost Revenue'!$A52))*-BO27*'CVVA Data'!P37</f>
        <v>0</v>
      </c>
      <c r="BP52" s="128">
        <f t="shared" si="160"/>
        <v>0</v>
      </c>
    </row>
    <row r="53" spans="1:68" x14ac:dyDescent="0.25">
      <c r="A53" s="85" t="s">
        <v>64</v>
      </c>
      <c r="B53" s="85" t="s">
        <v>14</v>
      </c>
      <c r="C53" s="122" t="s">
        <v>39</v>
      </c>
      <c r="D53" s="128">
        <f>(SUMIFS('Distribution Rates'!E:E,'Distribution Rates'!$B:$B,'Lost Revenue'!$B53,'Distribution Rates'!$A:$A,'Lost Revenue'!D$2,'Distribution Rates'!$C:$C,'Lost Revenue'!$A53))*-D28*'CVVA Data'!E38</f>
        <v>0</v>
      </c>
      <c r="E53" s="128">
        <f>(SUMIFS('Distribution Rates'!F:F,'Distribution Rates'!$B:$B,'Lost Revenue'!$B53,'Distribution Rates'!$A:$A,'Lost Revenue'!E$2,'Distribution Rates'!$C:$C,'Lost Revenue'!$A53))*-E28*'CVVA Data'!F38</f>
        <v>0</v>
      </c>
      <c r="F53" s="128">
        <f>(SUMIFS('Distribution Rates'!G:G,'Distribution Rates'!$B:$B,'Lost Revenue'!$B53,'Distribution Rates'!$A:$A,'Lost Revenue'!F$2,'Distribution Rates'!$C:$C,'Lost Revenue'!$A53))*-F28*'CVVA Data'!G38</f>
        <v>0</v>
      </c>
      <c r="G53" s="128">
        <f>(SUMIFS('Distribution Rates'!H:H,'Distribution Rates'!$B:$B,'Lost Revenue'!$B53,'Distribution Rates'!$A:$A,'Lost Revenue'!G$2,'Distribution Rates'!$C:$C,'Lost Revenue'!$A53))*-G28*'CVVA Data'!H38</f>
        <v>0</v>
      </c>
      <c r="H53" s="128">
        <f>(SUMIFS('Distribution Rates'!I:I,'Distribution Rates'!$B:$B,'Lost Revenue'!$B53,'Distribution Rates'!$A:$A,'Lost Revenue'!H$2,'Distribution Rates'!$C:$C,'Lost Revenue'!$A53))*-H28*'CVVA Data'!I38</f>
        <v>0</v>
      </c>
      <c r="I53" s="128">
        <f>(SUMIFS('Distribution Rates'!J:J,'Distribution Rates'!$B:$B,'Lost Revenue'!$B53,'Distribution Rates'!$A:$A,'Lost Revenue'!I$2,'Distribution Rates'!$C:$C,'Lost Revenue'!$A53))*-I28*'CVVA Data'!J38</f>
        <v>0</v>
      </c>
      <c r="J53" s="128">
        <f>(SUMIFS('Distribution Rates'!K:K,'Distribution Rates'!$B:$B,'Lost Revenue'!$B53,'Distribution Rates'!$A:$A,'Lost Revenue'!J$2,'Distribution Rates'!$C:$C,'Lost Revenue'!$A53))*-J28*'CVVA Data'!K38</f>
        <v>0</v>
      </c>
      <c r="K53" s="128">
        <f>(SUMIFS('Distribution Rates'!L:L,'Distribution Rates'!$B:$B,'Lost Revenue'!$B53,'Distribution Rates'!$A:$A,'Lost Revenue'!K$2,'Distribution Rates'!$C:$C,'Lost Revenue'!$A53))*-K28*'CVVA Data'!L38</f>
        <v>0</v>
      </c>
      <c r="L53" s="128">
        <f>(SUMIFS('Distribution Rates'!M:M,'Distribution Rates'!$B:$B,'Lost Revenue'!$B53,'Distribution Rates'!$A:$A,'Lost Revenue'!L$2,'Distribution Rates'!$C:$C,'Lost Revenue'!$A53))*-L28*'CVVA Data'!M38</f>
        <v>0</v>
      </c>
      <c r="M53" s="128">
        <f>(SUMIFS('Distribution Rates'!N:N,'Distribution Rates'!$B:$B,'Lost Revenue'!$B53,'Distribution Rates'!$A:$A,'Lost Revenue'!M$2,'Distribution Rates'!$C:$C,'Lost Revenue'!$A53))*-M28*'CVVA Data'!N38</f>
        <v>0</v>
      </c>
      <c r="N53" s="128">
        <f>(SUMIFS('Distribution Rates'!O:O,'Distribution Rates'!$B:$B,'Lost Revenue'!$B53,'Distribution Rates'!$A:$A,'Lost Revenue'!N$2,'Distribution Rates'!$C:$C,'Lost Revenue'!$A53))*-N28*'CVVA Data'!O38</f>
        <v>0</v>
      </c>
      <c r="O53" s="128">
        <f>(SUMIFS('Distribution Rates'!P:P,'Distribution Rates'!$B:$B,'Lost Revenue'!$B53,'Distribution Rates'!$A:$A,'Lost Revenue'!O$2,'Distribution Rates'!$C:$C,'Lost Revenue'!$A53))*-O28*'CVVA Data'!P38</f>
        <v>0</v>
      </c>
      <c r="P53" s="128">
        <f t="shared" si="156"/>
        <v>0</v>
      </c>
      <c r="Q53" s="128">
        <f>(SUMIFS('Distribution Rates'!E:E,'Distribution Rates'!$B:$B,'Lost Revenue'!$B53,'Distribution Rates'!$A:$A,'Lost Revenue'!Q$2,'Distribution Rates'!$C:$C,'Lost Revenue'!$A53))*-Q28*'CVVA Data'!E38</f>
        <v>0</v>
      </c>
      <c r="R53" s="128">
        <f>(SUMIFS('Distribution Rates'!F:F,'Distribution Rates'!$B:$B,'Lost Revenue'!$B53,'Distribution Rates'!$A:$A,'Lost Revenue'!R$2,'Distribution Rates'!$C:$C,'Lost Revenue'!$A53))*-R28*'CVVA Data'!F38</f>
        <v>0</v>
      </c>
      <c r="S53" s="128">
        <f>(SUMIFS('Distribution Rates'!G:G,'Distribution Rates'!$B:$B,'Lost Revenue'!$B53,'Distribution Rates'!$A:$A,'Lost Revenue'!S$2,'Distribution Rates'!$C:$C,'Lost Revenue'!$A53))*-S28*'CVVA Data'!G38</f>
        <v>0</v>
      </c>
      <c r="T53" s="128">
        <f>(SUMIFS('Distribution Rates'!H:H,'Distribution Rates'!$B:$B,'Lost Revenue'!$B53,'Distribution Rates'!$A:$A,'Lost Revenue'!T$2,'Distribution Rates'!$C:$C,'Lost Revenue'!$A53))*-T28*'CVVA Data'!H38</f>
        <v>0</v>
      </c>
      <c r="U53" s="128">
        <f>(SUMIFS('Distribution Rates'!I:I,'Distribution Rates'!$B:$B,'Lost Revenue'!$B53,'Distribution Rates'!$A:$A,'Lost Revenue'!U$2,'Distribution Rates'!$C:$C,'Lost Revenue'!$A53))*-U28*'CVVA Data'!I38</f>
        <v>0</v>
      </c>
      <c r="V53" s="128">
        <f>(SUMIFS('Distribution Rates'!J:J,'Distribution Rates'!$B:$B,'Lost Revenue'!$B53,'Distribution Rates'!$A:$A,'Lost Revenue'!V$2,'Distribution Rates'!$C:$C,'Lost Revenue'!$A53))*-V28*'CVVA Data'!J38</f>
        <v>0</v>
      </c>
      <c r="W53" s="128">
        <f>(SUMIFS('Distribution Rates'!K:K,'Distribution Rates'!$B:$B,'Lost Revenue'!$B53,'Distribution Rates'!$A:$A,'Lost Revenue'!W$2,'Distribution Rates'!$C:$C,'Lost Revenue'!$A53))*-W28*'CVVA Data'!K38</f>
        <v>172.85953706329613</v>
      </c>
      <c r="X53" s="128">
        <f>(SUMIFS('Distribution Rates'!L:L,'Distribution Rates'!$B:$B,'Lost Revenue'!$B53,'Distribution Rates'!$A:$A,'Lost Revenue'!X$2,'Distribution Rates'!$C:$C,'Lost Revenue'!$A53))*-X28*'CVVA Data'!L38</f>
        <v>360.24874143188714</v>
      </c>
      <c r="Y53" s="128">
        <f>(SUMIFS('Distribution Rates'!M:M,'Distribution Rates'!$B:$B,'Lost Revenue'!$B53,'Distribution Rates'!$A:$A,'Lost Revenue'!Y$2,'Distribution Rates'!$C:$C,'Lost Revenue'!$A53))*-Y28*'CVVA Data'!M38</f>
        <v>794.92706270573456</v>
      </c>
      <c r="Z53" s="128">
        <f>(SUMIFS('Distribution Rates'!N:N,'Distribution Rates'!$B:$B,'Lost Revenue'!$B53,'Distribution Rates'!$A:$A,'Lost Revenue'!Z$2,'Distribution Rates'!$C:$C,'Lost Revenue'!$A53))*-Z28*'CVVA Data'!N38</f>
        <v>1946.0152557120159</v>
      </c>
      <c r="AA53" s="128">
        <f>(SUMIFS('Distribution Rates'!O:O,'Distribution Rates'!$B:$B,'Lost Revenue'!$B53,'Distribution Rates'!$A:$A,'Lost Revenue'!AA$2,'Distribution Rates'!$C:$C,'Lost Revenue'!$A53))*-AA28*'CVVA Data'!O38</f>
        <v>4356.0609411717514</v>
      </c>
      <c r="AB53" s="128">
        <f>(SUMIFS('Distribution Rates'!P:P,'Distribution Rates'!$B:$B,'Lost Revenue'!$B53,'Distribution Rates'!$A:$A,'Lost Revenue'!AB$2,'Distribution Rates'!$C:$C,'Lost Revenue'!$A53))*-AB28*'CVVA Data'!P38</f>
        <v>7782.9270066402842</v>
      </c>
      <c r="AC53" s="128">
        <f t="shared" si="157"/>
        <v>15413.038544724968</v>
      </c>
      <c r="AD53" s="128">
        <f>(SUMIFS('Distribution Rates'!E:E,'Distribution Rates'!$B:$B,'Lost Revenue'!$B53,'Distribution Rates'!$A:$A,'Lost Revenue'!AD$2,'Distribution Rates'!$C:$C,'Lost Revenue'!$A53))*-AD28*'CVVA Data'!E38</f>
        <v>13039.941229159762</v>
      </c>
      <c r="AE53" s="128">
        <f>(SUMIFS('Distribution Rates'!F:F,'Distribution Rates'!$B:$B,'Lost Revenue'!$B53,'Distribution Rates'!$A:$A,'Lost Revenue'!AE$2,'Distribution Rates'!$C:$C,'Lost Revenue'!$A53))*-AE28*'CVVA Data'!F38</f>
        <v>10491.733092878429</v>
      </c>
      <c r="AF53" s="128">
        <f>(SUMIFS('Distribution Rates'!G:G,'Distribution Rates'!$B:$B,'Lost Revenue'!$B53,'Distribution Rates'!$A:$A,'Lost Revenue'!AF$2,'Distribution Rates'!$C:$C,'Lost Revenue'!$A53))*-AF28*'CVVA Data'!G38</f>
        <v>7404.5764064944442</v>
      </c>
      <c r="AG53" s="128">
        <f>(SUMIFS('Distribution Rates'!H:H,'Distribution Rates'!$B:$B,'Lost Revenue'!$B53,'Distribution Rates'!$A:$A,'Lost Revenue'!AG$2,'Distribution Rates'!$C:$C,'Lost Revenue'!$A53))*-AG28*'CVVA Data'!H38</f>
        <v>5658.7088775529</v>
      </c>
      <c r="AH53" s="128">
        <f>(SUMIFS('Distribution Rates'!I:I,'Distribution Rates'!$B:$B,'Lost Revenue'!$B53,'Distribution Rates'!$A:$A,'Lost Revenue'!AH$2,'Distribution Rates'!$C:$C,'Lost Revenue'!$A53))*-AH28*'CVVA Data'!I38</f>
        <v>2427.9445371749835</v>
      </c>
      <c r="AI53" s="128">
        <f>(SUMIFS('Distribution Rates'!J:J,'Distribution Rates'!$B:$B,'Lost Revenue'!$B53,'Distribution Rates'!$A:$A,'Lost Revenue'!AI$2,'Distribution Rates'!$C:$C,'Lost Revenue'!$A53))*-AI28*'CVVA Data'!J38</f>
        <v>1406.737817520278</v>
      </c>
      <c r="AJ53" s="128">
        <f>(SUMIFS('Distribution Rates'!K:K,'Distribution Rates'!$B:$B,'Lost Revenue'!$B53,'Distribution Rates'!$A:$A,'Lost Revenue'!AJ$2,'Distribution Rates'!$C:$C,'Lost Revenue'!$A53))*-AJ28*'CVVA Data'!K38</f>
        <v>1315.2141401179138</v>
      </c>
      <c r="AK53" s="128">
        <f>(SUMIFS('Distribution Rates'!L:L,'Distribution Rates'!$B:$B,'Lost Revenue'!$B53,'Distribution Rates'!$A:$A,'Lost Revenue'!AK$2,'Distribution Rates'!$C:$C,'Lost Revenue'!$A53))*-AK28*'CVVA Data'!L38</f>
        <v>1735.9529183957663</v>
      </c>
      <c r="AL53" s="128">
        <f>(SUMIFS('Distribution Rates'!M:M,'Distribution Rates'!$B:$B,'Lost Revenue'!$B53,'Distribution Rates'!$A:$A,'Lost Revenue'!AL$2,'Distribution Rates'!$C:$C,'Lost Revenue'!$A53))*-AL28*'CVVA Data'!M38</f>
        <v>3091.3325624419749</v>
      </c>
      <c r="AM53" s="128">
        <f>(SUMIFS('Distribution Rates'!N:N,'Distribution Rates'!$B:$B,'Lost Revenue'!$B53,'Distribution Rates'!$A:$A,'Lost Revenue'!AM$2,'Distribution Rates'!$C:$C,'Lost Revenue'!$A53))*-AM28*'CVVA Data'!N38</f>
        <v>6909.6515289262607</v>
      </c>
      <c r="AN53" s="128">
        <f>(SUMIFS('Distribution Rates'!O:O,'Distribution Rates'!$B:$B,'Lost Revenue'!$B53,'Distribution Rates'!$A:$A,'Lost Revenue'!AN$2,'Distribution Rates'!$C:$C,'Lost Revenue'!$A53))*-AN28*'CVVA Data'!O38</f>
        <v>14141.184405639959</v>
      </c>
      <c r="AO53" s="128">
        <f>(SUMIFS('Distribution Rates'!P:P,'Distribution Rates'!$B:$B,'Lost Revenue'!$B53,'Distribution Rates'!$A:$A,'Lost Revenue'!AO$2,'Distribution Rates'!$C:$C,'Lost Revenue'!$A53))*-AO28*'CVVA Data'!P38</f>
        <v>23028.816335117095</v>
      </c>
      <c r="AP53" s="128">
        <f t="shared" si="158"/>
        <v>90651.793851419759</v>
      </c>
      <c r="AQ53" s="128">
        <f>(SUMIFS('Distribution Rates'!E:E,'Distribution Rates'!$B:$B,'Lost Revenue'!$B53,'Distribution Rates'!$A:$A,'Lost Revenue'!AQ$2,'Distribution Rates'!$C:$C,'Lost Revenue'!$A53))*-AQ28*'CVVA Data'!E38</f>
        <v>35118.300195106494</v>
      </c>
      <c r="AR53" s="128">
        <f>(SUMIFS('Distribution Rates'!F:F,'Distribution Rates'!$B:$B,'Lost Revenue'!$B53,'Distribution Rates'!$A:$A,'Lost Revenue'!AR$2,'Distribution Rates'!$C:$C,'Lost Revenue'!$A53))*-AR28*'CVVA Data'!F38</f>
        <v>31310.299308021662</v>
      </c>
      <c r="AS53" s="128">
        <f>(SUMIFS('Distribution Rates'!G:G,'Distribution Rates'!$B:$B,'Lost Revenue'!$B53,'Distribution Rates'!$A:$A,'Lost Revenue'!AS$2,'Distribution Rates'!$C:$C,'Lost Revenue'!$A53))*-AS28*'CVVA Data'!G38</f>
        <v>24522.669460561472</v>
      </c>
      <c r="AT53" s="128">
        <f>(SUMIFS('Distribution Rates'!H:H,'Distribution Rates'!$B:$B,'Lost Revenue'!$B53,'Distribution Rates'!$A:$A,'Lost Revenue'!AT$2,'Distribution Rates'!$C:$C,'Lost Revenue'!$A53))*-AT28*'CVVA Data'!H38</f>
        <v>20182.249012556633</v>
      </c>
      <c r="AU53" s="128">
        <f>(SUMIFS('Distribution Rates'!I:I,'Distribution Rates'!$B:$B,'Lost Revenue'!$B53,'Distribution Rates'!$A:$A,'Lost Revenue'!AU$2,'Distribution Rates'!$C:$C,'Lost Revenue'!$A53))*-AU28*'CVVA Data'!I38</f>
        <v>10391.355830088078</v>
      </c>
      <c r="AV53" s="128">
        <f>(SUMIFS('Distribution Rates'!J:J,'Distribution Rates'!$B:$B,'Lost Revenue'!$B53,'Distribution Rates'!$A:$A,'Lost Revenue'!AV$2,'Distribution Rates'!$C:$C,'Lost Revenue'!$A53))*-AV28*'CVVA Data'!J38</f>
        <v>5603.6770442274747</v>
      </c>
      <c r="AW53" s="128">
        <f>(SUMIFS('Distribution Rates'!K:K,'Distribution Rates'!$B:$B,'Lost Revenue'!$B53,'Distribution Rates'!$A:$A,'Lost Revenue'!AW$2,'Distribution Rates'!$C:$C,'Lost Revenue'!$A53))*-AW28*'CVVA Data'!K38</f>
        <v>4199.399892359449</v>
      </c>
      <c r="AX53" s="128">
        <f>(SUMIFS('Distribution Rates'!L:L,'Distribution Rates'!$B:$B,'Lost Revenue'!$B53,'Distribution Rates'!$A:$A,'Lost Revenue'!AX$2,'Distribution Rates'!$C:$C,'Lost Revenue'!$A53))*-AX28*'CVVA Data'!L38</f>
        <v>4375.8896723116304</v>
      </c>
      <c r="AY53" s="128">
        <f>(SUMIFS('Distribution Rates'!M:M,'Distribution Rates'!$B:$B,'Lost Revenue'!$B53,'Distribution Rates'!$A:$A,'Lost Revenue'!AY$2,'Distribution Rates'!$C:$C,'Lost Revenue'!$A53))*-AY28*'CVVA Data'!M38</f>
        <v>7122.0562701403414</v>
      </c>
      <c r="AZ53" s="128">
        <f>(SUMIFS('Distribution Rates'!N:N,'Distribution Rates'!$B:$B,'Lost Revenue'!$B53,'Distribution Rates'!$A:$A,'Lost Revenue'!AZ$2,'Distribution Rates'!$C:$C,'Lost Revenue'!$A53))*-AZ28*'CVVA Data'!N38</f>
        <v>11818.983774633305</v>
      </c>
      <c r="BA53" s="128">
        <f>(SUMIFS('Distribution Rates'!O:O,'Distribution Rates'!$B:$B,'Lost Revenue'!$B53,'Distribution Rates'!$A:$A,'Lost Revenue'!BA$2,'Distribution Rates'!$C:$C,'Lost Revenue'!$A53))*-BA28*'CVVA Data'!O38</f>
        <v>24317.20923427165</v>
      </c>
      <c r="BB53" s="128">
        <f>(SUMIFS('Distribution Rates'!P:P,'Distribution Rates'!$B:$B,'Lost Revenue'!$B53,'Distribution Rates'!$A:$A,'Lost Revenue'!BB$2,'Distribution Rates'!$C:$C,'Lost Revenue'!$A53))*-BB28*'CVVA Data'!P38</f>
        <v>36876.562060900753</v>
      </c>
      <c r="BC53" s="128">
        <f t="shared" si="159"/>
        <v>215838.65175517896</v>
      </c>
      <c r="BD53" s="128">
        <f>(SUMIFS('Distribution Rates'!E:E,'Distribution Rates'!$B:$B,'Lost Revenue'!$B53,'Distribution Rates'!$A:$A,'Lost Revenue'!BD$2,'Distribution Rates'!$C:$C,'Lost Revenue'!$A53))*-BD28*'CVVA Data'!E38</f>
        <v>52258.930170207517</v>
      </c>
      <c r="BE53" s="128">
        <f>(SUMIFS('Distribution Rates'!F:F,'Distribution Rates'!$B:$B,'Lost Revenue'!$B53,'Distribution Rates'!$A:$A,'Lost Revenue'!BE$2,'Distribution Rates'!$C:$C,'Lost Revenue'!$A53))*-BE28*'CVVA Data'!F38</f>
        <v>45939.933925508536</v>
      </c>
      <c r="BF53" s="128">
        <f>(SUMIFS('Distribution Rates'!G:G,'Distribution Rates'!$B:$B,'Lost Revenue'!$B53,'Distribution Rates'!$A:$A,'Lost Revenue'!BF$2,'Distribution Rates'!$C:$C,'Lost Revenue'!$A53))*-BF28*'CVVA Data'!G38</f>
        <v>36543.739387413843</v>
      </c>
      <c r="BG53" s="128">
        <f>(SUMIFS('Distribution Rates'!H:H,'Distribution Rates'!$B:$B,'Lost Revenue'!$B53,'Distribution Rates'!$A:$A,'Lost Revenue'!BG$2,'Distribution Rates'!$C:$C,'Lost Revenue'!$A53))*-BG28*'CVVA Data'!H38</f>
        <v>27927.375063503365</v>
      </c>
      <c r="BH53" s="128">
        <f>(SUMIFS('Distribution Rates'!I:I,'Distribution Rates'!$B:$B,'Lost Revenue'!$B53,'Distribution Rates'!$A:$A,'Lost Revenue'!BH$2,'Distribution Rates'!$C:$C,'Lost Revenue'!$A53))*-BH28*'CVVA Data'!I38</f>
        <v>14883.666490111202</v>
      </c>
      <c r="BI53" s="128">
        <f>(SUMIFS('Distribution Rates'!J:J,'Distribution Rates'!$B:$B,'Lost Revenue'!$B53,'Distribution Rates'!$A:$A,'Lost Revenue'!BI$2,'Distribution Rates'!$C:$C,'Lost Revenue'!$A53))*-BI28*'CVVA Data'!J38</f>
        <v>8503.9286595313006</v>
      </c>
      <c r="BJ53" s="128">
        <f>(SUMIFS('Distribution Rates'!K:K,'Distribution Rates'!$B:$B,'Lost Revenue'!$B53,'Distribution Rates'!$A:$A,'Lost Revenue'!BJ$2,'Distribution Rates'!$C:$C,'Lost Revenue'!$A53))*-BJ28*'CVVA Data'!K38</f>
        <v>4919.4678503116993</v>
      </c>
      <c r="BK53" s="128">
        <f>(SUMIFS('Distribution Rates'!L:L,'Distribution Rates'!$B:$B,'Lost Revenue'!$B53,'Distribution Rates'!$A:$A,'Lost Revenue'!BK$2,'Distribution Rates'!$C:$C,'Lost Revenue'!$A53))*-BK28*'CVVA Data'!L38</f>
        <v>4746.5001859254198</v>
      </c>
      <c r="BL53" s="128">
        <f>(SUMIFS('Distribution Rates'!M:M,'Distribution Rates'!$B:$B,'Lost Revenue'!$B53,'Distribution Rates'!$A:$A,'Lost Revenue'!BL$2,'Distribution Rates'!$C:$C,'Lost Revenue'!$A53))*-BL28*'CVVA Data'!M38</f>
        <v>7261.734939716257</v>
      </c>
      <c r="BM53" s="128">
        <f>(SUMIFS('Distribution Rates'!N:N,'Distribution Rates'!$B:$B,'Lost Revenue'!$B53,'Distribution Rates'!$A:$A,'Lost Revenue'!BM$2,'Distribution Rates'!$C:$C,'Lost Revenue'!$A53))*-BM28*'CVVA Data'!N38</f>
        <v>13589.176523584094</v>
      </c>
      <c r="BN53" s="128">
        <f>(SUMIFS('Distribution Rates'!O:O,'Distribution Rates'!$B:$B,'Lost Revenue'!$B53,'Distribution Rates'!$A:$A,'Lost Revenue'!BN$2,'Distribution Rates'!$C:$C,'Lost Revenue'!$A53))*-BN28*'CVVA Data'!O38</f>
        <v>22039.219041369059</v>
      </c>
      <c r="BO53" s="128">
        <f>(SUMIFS('Distribution Rates'!P:P,'Distribution Rates'!$B:$B,'Lost Revenue'!$B53,'Distribution Rates'!$A:$A,'Lost Revenue'!BO$2,'Distribution Rates'!$C:$C,'Lost Revenue'!$A53))*-BO28*'CVVA Data'!P38</f>
        <v>33497.994608285371</v>
      </c>
      <c r="BP53" s="128">
        <f t="shared" si="160"/>
        <v>272111.66684546764</v>
      </c>
    </row>
    <row r="54" spans="1:68" x14ac:dyDescent="0.25">
      <c r="A54" s="85" t="s">
        <v>64</v>
      </c>
      <c r="B54" s="85" t="s">
        <v>14</v>
      </c>
      <c r="C54" s="122" t="s">
        <v>40</v>
      </c>
      <c r="D54" s="128">
        <f>(SUMIFS('Distribution Rates'!E:E,'Distribution Rates'!$B:$B,'Lost Revenue'!$B54,'Distribution Rates'!$A:$A,'Lost Revenue'!D$2,'Distribution Rates'!$C:$C,'Lost Revenue'!$A54))*-D29*'CVVA Data'!E39</f>
        <v>0</v>
      </c>
      <c r="E54" s="128">
        <f>(SUMIFS('Distribution Rates'!F:F,'Distribution Rates'!$B:$B,'Lost Revenue'!$B54,'Distribution Rates'!$A:$A,'Lost Revenue'!E$2,'Distribution Rates'!$C:$C,'Lost Revenue'!$A54))*-E29*'CVVA Data'!F39</f>
        <v>0</v>
      </c>
      <c r="F54" s="128">
        <f>(SUMIFS('Distribution Rates'!G:G,'Distribution Rates'!$B:$B,'Lost Revenue'!$B54,'Distribution Rates'!$A:$A,'Lost Revenue'!F$2,'Distribution Rates'!$C:$C,'Lost Revenue'!$A54))*-F29*'CVVA Data'!G39</f>
        <v>0</v>
      </c>
      <c r="G54" s="128">
        <f>(SUMIFS('Distribution Rates'!H:H,'Distribution Rates'!$B:$B,'Lost Revenue'!$B54,'Distribution Rates'!$A:$A,'Lost Revenue'!G$2,'Distribution Rates'!$C:$C,'Lost Revenue'!$A54))*-G29*'CVVA Data'!H39</f>
        <v>0</v>
      </c>
      <c r="H54" s="128">
        <f>(SUMIFS('Distribution Rates'!I:I,'Distribution Rates'!$B:$B,'Lost Revenue'!$B54,'Distribution Rates'!$A:$A,'Lost Revenue'!H$2,'Distribution Rates'!$C:$C,'Lost Revenue'!$A54))*-H29*'CVVA Data'!I39</f>
        <v>0</v>
      </c>
      <c r="I54" s="128">
        <f>(SUMIFS('Distribution Rates'!J:J,'Distribution Rates'!$B:$B,'Lost Revenue'!$B54,'Distribution Rates'!$A:$A,'Lost Revenue'!I$2,'Distribution Rates'!$C:$C,'Lost Revenue'!$A54))*-I29*'CVVA Data'!J39</f>
        <v>0</v>
      </c>
      <c r="J54" s="128">
        <f>(SUMIFS('Distribution Rates'!K:K,'Distribution Rates'!$B:$B,'Lost Revenue'!$B54,'Distribution Rates'!$A:$A,'Lost Revenue'!J$2,'Distribution Rates'!$C:$C,'Lost Revenue'!$A54))*-J29*'CVVA Data'!K39</f>
        <v>0</v>
      </c>
      <c r="K54" s="128">
        <f>(SUMIFS('Distribution Rates'!L:L,'Distribution Rates'!$B:$B,'Lost Revenue'!$B54,'Distribution Rates'!$A:$A,'Lost Revenue'!K$2,'Distribution Rates'!$C:$C,'Lost Revenue'!$A54))*-K29*'CVVA Data'!L39</f>
        <v>0</v>
      </c>
      <c r="L54" s="128">
        <f>(SUMIFS('Distribution Rates'!M:M,'Distribution Rates'!$B:$B,'Lost Revenue'!$B54,'Distribution Rates'!$A:$A,'Lost Revenue'!L$2,'Distribution Rates'!$C:$C,'Lost Revenue'!$A54))*-L29*'CVVA Data'!M39</f>
        <v>0</v>
      </c>
      <c r="M54" s="128">
        <f>(SUMIFS('Distribution Rates'!N:N,'Distribution Rates'!$B:$B,'Lost Revenue'!$B54,'Distribution Rates'!$A:$A,'Lost Revenue'!M$2,'Distribution Rates'!$C:$C,'Lost Revenue'!$A54))*-M29*'CVVA Data'!N39</f>
        <v>0</v>
      </c>
      <c r="N54" s="128">
        <f>(SUMIFS('Distribution Rates'!O:O,'Distribution Rates'!$B:$B,'Lost Revenue'!$B54,'Distribution Rates'!$A:$A,'Lost Revenue'!N$2,'Distribution Rates'!$C:$C,'Lost Revenue'!$A54))*-N29*'CVVA Data'!O39</f>
        <v>0</v>
      </c>
      <c r="O54" s="128">
        <f>(SUMIFS('Distribution Rates'!P:P,'Distribution Rates'!$B:$B,'Lost Revenue'!$B54,'Distribution Rates'!$A:$A,'Lost Revenue'!O$2,'Distribution Rates'!$C:$C,'Lost Revenue'!$A54))*-O29*'CVVA Data'!P39</f>
        <v>0</v>
      </c>
      <c r="P54" s="128">
        <f t="shared" si="156"/>
        <v>0</v>
      </c>
      <c r="Q54" s="128">
        <f>(SUMIFS('Distribution Rates'!E:E,'Distribution Rates'!$B:$B,'Lost Revenue'!$B54,'Distribution Rates'!$A:$A,'Lost Revenue'!Q$2,'Distribution Rates'!$C:$C,'Lost Revenue'!$A54))*-Q29*'CVVA Data'!E39</f>
        <v>0</v>
      </c>
      <c r="R54" s="128">
        <f>(SUMIFS('Distribution Rates'!F:F,'Distribution Rates'!$B:$B,'Lost Revenue'!$B54,'Distribution Rates'!$A:$A,'Lost Revenue'!R$2,'Distribution Rates'!$C:$C,'Lost Revenue'!$A54))*-R29*'CVVA Data'!F39</f>
        <v>0</v>
      </c>
      <c r="S54" s="128">
        <f>(SUMIFS('Distribution Rates'!G:G,'Distribution Rates'!$B:$B,'Lost Revenue'!$B54,'Distribution Rates'!$A:$A,'Lost Revenue'!S$2,'Distribution Rates'!$C:$C,'Lost Revenue'!$A54))*-S29*'CVVA Data'!G39</f>
        <v>0</v>
      </c>
      <c r="T54" s="128">
        <f>(SUMIFS('Distribution Rates'!H:H,'Distribution Rates'!$B:$B,'Lost Revenue'!$B54,'Distribution Rates'!$A:$A,'Lost Revenue'!T$2,'Distribution Rates'!$C:$C,'Lost Revenue'!$A54))*-T29*'CVVA Data'!H39</f>
        <v>0</v>
      </c>
      <c r="U54" s="128">
        <f>(SUMIFS('Distribution Rates'!I:I,'Distribution Rates'!$B:$B,'Lost Revenue'!$B54,'Distribution Rates'!$A:$A,'Lost Revenue'!U$2,'Distribution Rates'!$C:$C,'Lost Revenue'!$A54))*-U29*'CVVA Data'!I39</f>
        <v>0</v>
      </c>
      <c r="V54" s="128">
        <f>(SUMIFS('Distribution Rates'!J:J,'Distribution Rates'!$B:$B,'Lost Revenue'!$B54,'Distribution Rates'!$A:$A,'Lost Revenue'!V$2,'Distribution Rates'!$C:$C,'Lost Revenue'!$A54))*-V29*'CVVA Data'!J39</f>
        <v>0</v>
      </c>
      <c r="W54" s="128">
        <f>(SUMIFS('Distribution Rates'!K:K,'Distribution Rates'!$B:$B,'Lost Revenue'!$B54,'Distribution Rates'!$A:$A,'Lost Revenue'!W$2,'Distribution Rates'!$C:$C,'Lost Revenue'!$A54))*-W29*'CVVA Data'!K39</f>
        <v>547.14103138150222</v>
      </c>
      <c r="X54" s="128">
        <f>(SUMIFS('Distribution Rates'!L:L,'Distribution Rates'!$B:$B,'Lost Revenue'!$B54,'Distribution Rates'!$A:$A,'Lost Revenue'!X$2,'Distribution Rates'!$C:$C,'Lost Revenue'!$A54))*-X29*'CVVA Data'!L39</f>
        <v>1083.5592168581636</v>
      </c>
      <c r="Y54" s="128">
        <f>(SUMIFS('Distribution Rates'!M:M,'Distribution Rates'!$B:$B,'Lost Revenue'!$B54,'Distribution Rates'!$A:$A,'Lost Revenue'!Y$2,'Distribution Rates'!$C:$C,'Lost Revenue'!$A54))*-Y29*'CVVA Data'!M39</f>
        <v>2579.7372106566772</v>
      </c>
      <c r="Z54" s="128">
        <f>(SUMIFS('Distribution Rates'!N:N,'Distribution Rates'!$B:$B,'Lost Revenue'!$B54,'Distribution Rates'!$A:$A,'Lost Revenue'!Z$2,'Distribution Rates'!$C:$C,'Lost Revenue'!$A54))*-Z29*'CVVA Data'!N39</f>
        <v>6802.394288562311</v>
      </c>
      <c r="AA54" s="128">
        <f>(SUMIFS('Distribution Rates'!O:O,'Distribution Rates'!$B:$B,'Lost Revenue'!$B54,'Distribution Rates'!$A:$A,'Lost Revenue'!AA$2,'Distribution Rates'!$C:$C,'Lost Revenue'!$A54))*-AA29*'CVVA Data'!O39</f>
        <v>14038.417063365401</v>
      </c>
      <c r="AB54" s="128">
        <f>(SUMIFS('Distribution Rates'!P:P,'Distribution Rates'!$B:$B,'Lost Revenue'!$B54,'Distribution Rates'!$A:$A,'Lost Revenue'!AB$2,'Distribution Rates'!$C:$C,'Lost Revenue'!$A54))*-AB29*'CVVA Data'!P39</f>
        <v>23996.15878030462</v>
      </c>
      <c r="AC54" s="128">
        <f t="shared" si="157"/>
        <v>49047.407591128678</v>
      </c>
      <c r="AD54" s="128">
        <f>(SUMIFS('Distribution Rates'!E:E,'Distribution Rates'!$B:$B,'Lost Revenue'!$B54,'Distribution Rates'!$A:$A,'Lost Revenue'!AD$2,'Distribution Rates'!$C:$C,'Lost Revenue'!$A54))*-AD29*'CVVA Data'!E39</f>
        <v>35221.103314020242</v>
      </c>
      <c r="AE54" s="128">
        <f>(SUMIFS('Distribution Rates'!F:F,'Distribution Rates'!$B:$B,'Lost Revenue'!$B54,'Distribution Rates'!$A:$A,'Lost Revenue'!AE$2,'Distribution Rates'!$C:$C,'Lost Revenue'!$A54))*-AE29*'CVVA Data'!F39</f>
        <v>14418.696752800566</v>
      </c>
      <c r="AF54" s="128">
        <f>(SUMIFS('Distribution Rates'!G:G,'Distribution Rates'!$B:$B,'Lost Revenue'!$B54,'Distribution Rates'!$A:$A,'Lost Revenue'!AF$2,'Distribution Rates'!$C:$C,'Lost Revenue'!$A54))*-AF29*'CVVA Data'!G39</f>
        <v>12536.888493750786</v>
      </c>
      <c r="AG54" s="128">
        <f>(SUMIFS('Distribution Rates'!H:H,'Distribution Rates'!$B:$B,'Lost Revenue'!$B54,'Distribution Rates'!$A:$A,'Lost Revenue'!AG$2,'Distribution Rates'!$C:$C,'Lost Revenue'!$A54))*-AG29*'CVVA Data'!H39</f>
        <v>9433.8326979262856</v>
      </c>
      <c r="AH54" s="128">
        <f>(SUMIFS('Distribution Rates'!I:I,'Distribution Rates'!$B:$B,'Lost Revenue'!$B54,'Distribution Rates'!$A:$A,'Lost Revenue'!AH$2,'Distribution Rates'!$C:$C,'Lost Revenue'!$A54))*-AH29*'CVVA Data'!I39</f>
        <v>15197.939718711601</v>
      </c>
      <c r="AI54" s="128">
        <f>(SUMIFS('Distribution Rates'!J:J,'Distribution Rates'!$B:$B,'Lost Revenue'!$B54,'Distribution Rates'!$A:$A,'Lost Revenue'!AI$2,'Distribution Rates'!$C:$C,'Lost Revenue'!$A54))*-AI29*'CVVA Data'!J39</f>
        <v>1635.0660220690534</v>
      </c>
      <c r="AJ54" s="128">
        <f>(SUMIFS('Distribution Rates'!K:K,'Distribution Rates'!$B:$B,'Lost Revenue'!$B54,'Distribution Rates'!$A:$A,'Lost Revenue'!AJ$2,'Distribution Rates'!$C:$C,'Lost Revenue'!$A54))*-AJ29*'CVVA Data'!K39</f>
        <v>2220.2462055594547</v>
      </c>
      <c r="AK54" s="128">
        <f>(SUMIFS('Distribution Rates'!L:L,'Distribution Rates'!$B:$B,'Lost Revenue'!$B54,'Distribution Rates'!$A:$A,'Lost Revenue'!AK$2,'Distribution Rates'!$C:$C,'Lost Revenue'!$A54))*-AK29*'CVVA Data'!L39</f>
        <v>3297.7350926147969</v>
      </c>
      <c r="AL54" s="128">
        <f>(SUMIFS('Distribution Rates'!M:M,'Distribution Rates'!$B:$B,'Lost Revenue'!$B54,'Distribution Rates'!$A:$A,'Lost Revenue'!AL$2,'Distribution Rates'!$C:$C,'Lost Revenue'!$A54))*-AL29*'CVVA Data'!M39</f>
        <v>6978.8853023128868</v>
      </c>
      <c r="AM54" s="128">
        <f>(SUMIFS('Distribution Rates'!N:N,'Distribution Rates'!$B:$B,'Lost Revenue'!$B54,'Distribution Rates'!$A:$A,'Lost Revenue'!AM$2,'Distribution Rates'!$C:$C,'Lost Revenue'!$A54))*-AM29*'CVVA Data'!N39</f>
        <v>15526.950911071513</v>
      </c>
      <c r="AN54" s="128">
        <f>(SUMIFS('Distribution Rates'!O:O,'Distribution Rates'!$B:$B,'Lost Revenue'!$B54,'Distribution Rates'!$A:$A,'Lost Revenue'!AN$2,'Distribution Rates'!$C:$C,'Lost Revenue'!$A54))*-AN29*'CVVA Data'!O39</f>
        <v>31331.607823424041</v>
      </c>
      <c r="AO54" s="128">
        <f>(SUMIFS('Distribution Rates'!P:P,'Distribution Rates'!$B:$B,'Lost Revenue'!$B54,'Distribution Rates'!$A:$A,'Lost Revenue'!AO$2,'Distribution Rates'!$C:$C,'Lost Revenue'!$A54))*-AO29*'CVVA Data'!P39</f>
        <v>56801.5743001027</v>
      </c>
      <c r="AP54" s="128">
        <f t="shared" si="158"/>
        <v>204600.52663436392</v>
      </c>
      <c r="AQ54" s="128">
        <f>(SUMIFS('Distribution Rates'!E:E,'Distribution Rates'!$B:$B,'Lost Revenue'!$B54,'Distribution Rates'!$A:$A,'Lost Revenue'!AQ$2,'Distribution Rates'!$C:$C,'Lost Revenue'!$A54))*-AQ29*'CVVA Data'!E39</f>
        <v>76909.562309326517</v>
      </c>
      <c r="AR54" s="128">
        <f>(SUMIFS('Distribution Rates'!F:F,'Distribution Rates'!$B:$B,'Lost Revenue'!$B54,'Distribution Rates'!$A:$A,'Lost Revenue'!AR$2,'Distribution Rates'!$C:$C,'Lost Revenue'!$A54))*-AR29*'CVVA Data'!F39</f>
        <v>48976.632150794831</v>
      </c>
      <c r="AS54" s="128">
        <f>(SUMIFS('Distribution Rates'!G:G,'Distribution Rates'!$B:$B,'Lost Revenue'!$B54,'Distribution Rates'!$A:$A,'Lost Revenue'!AS$2,'Distribution Rates'!$C:$C,'Lost Revenue'!$A54))*-AS29*'CVVA Data'!G39</f>
        <v>46843.070858687272</v>
      </c>
      <c r="AT54" s="128">
        <f>(SUMIFS('Distribution Rates'!H:H,'Distribution Rates'!$B:$B,'Lost Revenue'!$B54,'Distribution Rates'!$A:$A,'Lost Revenue'!AT$2,'Distribution Rates'!$C:$C,'Lost Revenue'!$A54))*-AT29*'CVVA Data'!H39</f>
        <v>28839.889316339242</v>
      </c>
      <c r="AU54" s="128">
        <f>(SUMIFS('Distribution Rates'!I:I,'Distribution Rates'!$B:$B,'Lost Revenue'!$B54,'Distribution Rates'!$A:$A,'Lost Revenue'!AU$2,'Distribution Rates'!$C:$C,'Lost Revenue'!$A54))*-AU29*'CVVA Data'!I39</f>
        <v>36136.465109865218</v>
      </c>
      <c r="AV54" s="128">
        <f>(SUMIFS('Distribution Rates'!J:J,'Distribution Rates'!$B:$B,'Lost Revenue'!$B54,'Distribution Rates'!$A:$A,'Lost Revenue'!AV$2,'Distribution Rates'!$C:$C,'Lost Revenue'!$A54))*-AV29*'CVVA Data'!J39</f>
        <v>5831.5969814723094</v>
      </c>
      <c r="AW54" s="128">
        <f>(SUMIFS('Distribution Rates'!K:K,'Distribution Rates'!$B:$B,'Lost Revenue'!$B54,'Distribution Rates'!$A:$A,'Lost Revenue'!AW$2,'Distribution Rates'!$C:$C,'Lost Revenue'!$A54))*-AW29*'CVVA Data'!K39</f>
        <v>2828.103595929083</v>
      </c>
      <c r="AX54" s="128">
        <f>(SUMIFS('Distribution Rates'!L:L,'Distribution Rates'!$B:$B,'Lost Revenue'!$B54,'Distribution Rates'!$A:$A,'Lost Revenue'!AX$2,'Distribution Rates'!$C:$C,'Lost Revenue'!$A54))*-AX29*'CVVA Data'!L39</f>
        <v>3920.547499248642</v>
      </c>
      <c r="AY54" s="128">
        <f>(SUMIFS('Distribution Rates'!M:M,'Distribution Rates'!$B:$B,'Lost Revenue'!$B54,'Distribution Rates'!$A:$A,'Lost Revenue'!AY$2,'Distribution Rates'!$C:$C,'Lost Revenue'!$A54))*-AY29*'CVVA Data'!M39</f>
        <v>6222.691609038051</v>
      </c>
      <c r="AZ54" s="128">
        <f>(SUMIFS('Distribution Rates'!N:N,'Distribution Rates'!$B:$B,'Lost Revenue'!$B54,'Distribution Rates'!$A:$A,'Lost Revenue'!AZ$2,'Distribution Rates'!$C:$C,'Lost Revenue'!$A54))*-AZ29*'CVVA Data'!N39</f>
        <v>17580.362872654521</v>
      </c>
      <c r="BA54" s="128">
        <f>(SUMIFS('Distribution Rates'!O:O,'Distribution Rates'!$B:$B,'Lost Revenue'!$B54,'Distribution Rates'!$A:$A,'Lost Revenue'!BA$2,'Distribution Rates'!$C:$C,'Lost Revenue'!$A54))*-BA29*'CVVA Data'!O39</f>
        <v>20317.590420493329</v>
      </c>
      <c r="BB54" s="128">
        <f>(SUMIFS('Distribution Rates'!P:P,'Distribution Rates'!$B:$B,'Lost Revenue'!$B54,'Distribution Rates'!$A:$A,'Lost Revenue'!BB$2,'Distribution Rates'!$C:$C,'Lost Revenue'!$A54))*-BB29*'CVVA Data'!P39</f>
        <v>37209.943529758319</v>
      </c>
      <c r="BC54" s="128">
        <f t="shared" si="159"/>
        <v>331616.45625360729</v>
      </c>
      <c r="BD54" s="128">
        <f>(SUMIFS('Distribution Rates'!E:E,'Distribution Rates'!$B:$B,'Lost Revenue'!$B54,'Distribution Rates'!$A:$A,'Lost Revenue'!BD$2,'Distribution Rates'!$C:$C,'Lost Revenue'!$A54))*-BD29*'CVVA Data'!E39</f>
        <v>57506.476416331127</v>
      </c>
      <c r="BE54" s="128">
        <f>(SUMIFS('Distribution Rates'!F:F,'Distribution Rates'!$B:$B,'Lost Revenue'!$B54,'Distribution Rates'!$A:$A,'Lost Revenue'!BE$2,'Distribution Rates'!$C:$C,'Lost Revenue'!$A54))*-BE29*'CVVA Data'!F39</f>
        <v>24968.584031704733</v>
      </c>
      <c r="BF54" s="128">
        <f>(SUMIFS('Distribution Rates'!G:G,'Distribution Rates'!$B:$B,'Lost Revenue'!$B54,'Distribution Rates'!$A:$A,'Lost Revenue'!BF$2,'Distribution Rates'!$C:$C,'Lost Revenue'!$A54))*-BF29*'CVVA Data'!G39</f>
        <v>21709.892316830137</v>
      </c>
      <c r="BG54" s="128">
        <f>(SUMIFS('Distribution Rates'!H:H,'Distribution Rates'!$B:$B,'Lost Revenue'!$B54,'Distribution Rates'!$A:$A,'Lost Revenue'!BG$2,'Distribution Rates'!$C:$C,'Lost Revenue'!$A54))*-BG29*'CVVA Data'!H39</f>
        <v>16336.389376762852</v>
      </c>
      <c r="BH54" s="128">
        <f>(SUMIFS('Distribution Rates'!I:I,'Distribution Rates'!$B:$B,'Lost Revenue'!$B54,'Distribution Rates'!$A:$A,'Lost Revenue'!BH$2,'Distribution Rates'!$C:$C,'Lost Revenue'!$A54))*-BH29*'CVVA Data'!I39</f>
        <v>15790.790588687358</v>
      </c>
      <c r="BI54" s="128">
        <f>(SUMIFS('Distribution Rates'!J:J,'Distribution Rates'!$B:$B,'Lost Revenue'!$B54,'Distribution Rates'!$A:$A,'Lost Revenue'!BI$2,'Distribution Rates'!$C:$C,'Lost Revenue'!$A54))*-BI29*'CVVA Data'!J39</f>
        <v>2548.2715714468509</v>
      </c>
      <c r="BJ54" s="128">
        <f>(SUMIFS('Distribution Rates'!K:K,'Distribution Rates'!$B:$B,'Lost Revenue'!$B54,'Distribution Rates'!$A:$A,'Lost Revenue'!BJ$2,'Distribution Rates'!$C:$C,'Lost Revenue'!$A54))*-BJ29*'CVVA Data'!K39</f>
        <v>2306.8549774646167</v>
      </c>
      <c r="BK54" s="128">
        <f>(SUMIFS('Distribution Rates'!L:L,'Distribution Rates'!$B:$B,'Lost Revenue'!$B54,'Distribution Rates'!$A:$A,'Lost Revenue'!BK$2,'Distribution Rates'!$C:$C,'Lost Revenue'!$A54))*-BK29*'CVVA Data'!L39</f>
        <v>2284.2501561942108</v>
      </c>
      <c r="BL54" s="128">
        <f>(SUMIFS('Distribution Rates'!M:M,'Distribution Rates'!$B:$B,'Lost Revenue'!$B54,'Distribution Rates'!$A:$A,'Lost Revenue'!BL$2,'Distribution Rates'!$C:$C,'Lost Revenue'!$A54))*-BL29*'CVVA Data'!M39</f>
        <v>3625.5610428435489</v>
      </c>
      <c r="BM54" s="128">
        <f>(SUMIFS('Distribution Rates'!N:N,'Distribution Rates'!$B:$B,'Lost Revenue'!$B54,'Distribution Rates'!$A:$A,'Lost Revenue'!BM$2,'Distribution Rates'!$C:$C,'Lost Revenue'!$A54))*-BM29*'CVVA Data'!N39</f>
        <v>7170.0604703439203</v>
      </c>
      <c r="BN54" s="128">
        <f>(SUMIFS('Distribution Rates'!O:O,'Distribution Rates'!$B:$B,'Lost Revenue'!$B54,'Distribution Rates'!$A:$A,'Lost Revenue'!BN$2,'Distribution Rates'!$C:$C,'Lost Revenue'!$A54))*-BN29*'CVVA Data'!O39</f>
        <v>11837.749472591846</v>
      </c>
      <c r="BO54" s="128">
        <f>(SUMIFS('Distribution Rates'!P:P,'Distribution Rates'!$B:$B,'Lost Revenue'!$B54,'Distribution Rates'!$A:$A,'Lost Revenue'!BO$2,'Distribution Rates'!$C:$C,'Lost Revenue'!$A54))*-BO29*'CVVA Data'!P39</f>
        <v>16862.093179951204</v>
      </c>
      <c r="BP54" s="128">
        <f t="shared" si="160"/>
        <v>182946.97360115242</v>
      </c>
    </row>
    <row r="55" spans="1:68" x14ac:dyDescent="0.25">
      <c r="A55" s="85" t="s">
        <v>64</v>
      </c>
      <c r="B55" s="85" t="s">
        <v>16</v>
      </c>
      <c r="C55" s="122" t="s">
        <v>7</v>
      </c>
      <c r="D55" s="128">
        <f>(SUMIFS('Distribution Rates'!E:E,'Distribution Rates'!$B:$B,'Lost Revenue'!$B55,'Distribution Rates'!$A:$A,'Lost Revenue'!D$2,'Distribution Rates'!$C:$C,'Lost Revenue'!$A55))*-D30*'CVVA Data'!E40</f>
        <v>0</v>
      </c>
      <c r="E55" s="128">
        <f>(SUMIFS('Distribution Rates'!F:F,'Distribution Rates'!$B:$B,'Lost Revenue'!$B55,'Distribution Rates'!$A:$A,'Lost Revenue'!E$2,'Distribution Rates'!$C:$C,'Lost Revenue'!$A55))*-E30*'CVVA Data'!F40</f>
        <v>0</v>
      </c>
      <c r="F55" s="128">
        <f>(SUMIFS('Distribution Rates'!G:G,'Distribution Rates'!$B:$B,'Lost Revenue'!$B55,'Distribution Rates'!$A:$A,'Lost Revenue'!F$2,'Distribution Rates'!$C:$C,'Lost Revenue'!$A55))*-F30*'CVVA Data'!G40</f>
        <v>0</v>
      </c>
      <c r="G55" s="128">
        <f>(SUMIFS('Distribution Rates'!H:H,'Distribution Rates'!$B:$B,'Lost Revenue'!$B55,'Distribution Rates'!$A:$A,'Lost Revenue'!G$2,'Distribution Rates'!$C:$C,'Lost Revenue'!$A55))*-G30*'CVVA Data'!H40</f>
        <v>0</v>
      </c>
      <c r="H55" s="128">
        <f>(SUMIFS('Distribution Rates'!I:I,'Distribution Rates'!$B:$B,'Lost Revenue'!$B55,'Distribution Rates'!$A:$A,'Lost Revenue'!H$2,'Distribution Rates'!$C:$C,'Lost Revenue'!$A55))*-H30*'CVVA Data'!I40</f>
        <v>0</v>
      </c>
      <c r="I55" s="128">
        <f>(SUMIFS('Distribution Rates'!J:J,'Distribution Rates'!$B:$B,'Lost Revenue'!$B55,'Distribution Rates'!$A:$A,'Lost Revenue'!I$2,'Distribution Rates'!$C:$C,'Lost Revenue'!$A55))*-I30*'CVVA Data'!J40</f>
        <v>0</v>
      </c>
      <c r="J55" s="128">
        <f>(SUMIFS('Distribution Rates'!K:K,'Distribution Rates'!$B:$B,'Lost Revenue'!$B55,'Distribution Rates'!$A:$A,'Lost Revenue'!J$2,'Distribution Rates'!$C:$C,'Lost Revenue'!$A55))*-J30*'CVVA Data'!K40</f>
        <v>0</v>
      </c>
      <c r="K55" s="128">
        <f>(SUMIFS('Distribution Rates'!L:L,'Distribution Rates'!$B:$B,'Lost Revenue'!$B55,'Distribution Rates'!$A:$A,'Lost Revenue'!K$2,'Distribution Rates'!$C:$C,'Lost Revenue'!$A55))*-K30*'CVVA Data'!L40</f>
        <v>0</v>
      </c>
      <c r="L55" s="128">
        <f>(SUMIFS('Distribution Rates'!M:M,'Distribution Rates'!$B:$B,'Lost Revenue'!$B55,'Distribution Rates'!$A:$A,'Lost Revenue'!L$2,'Distribution Rates'!$C:$C,'Lost Revenue'!$A55))*-L30*'CVVA Data'!M40</f>
        <v>0</v>
      </c>
      <c r="M55" s="128">
        <f>(SUMIFS('Distribution Rates'!N:N,'Distribution Rates'!$B:$B,'Lost Revenue'!$B55,'Distribution Rates'!$A:$A,'Lost Revenue'!M$2,'Distribution Rates'!$C:$C,'Lost Revenue'!$A55))*-M30*'CVVA Data'!N40</f>
        <v>0</v>
      </c>
      <c r="N55" s="128">
        <f>(SUMIFS('Distribution Rates'!O:O,'Distribution Rates'!$B:$B,'Lost Revenue'!$B55,'Distribution Rates'!$A:$A,'Lost Revenue'!N$2,'Distribution Rates'!$C:$C,'Lost Revenue'!$A55))*-N30*'CVVA Data'!O40</f>
        <v>0</v>
      </c>
      <c r="O55" s="128">
        <f>(SUMIFS('Distribution Rates'!P:P,'Distribution Rates'!$B:$B,'Lost Revenue'!$B55,'Distribution Rates'!$A:$A,'Lost Revenue'!O$2,'Distribution Rates'!$C:$C,'Lost Revenue'!$A55))*-O30*'CVVA Data'!P40</f>
        <v>0</v>
      </c>
      <c r="P55" s="128">
        <f t="shared" ref="P55" si="161">SUM(D55:O55)</f>
        <v>0</v>
      </c>
      <c r="Q55" s="128">
        <f>(SUMIFS('Distribution Rates'!E:E,'Distribution Rates'!$B:$B,'Lost Revenue'!$B55,'Distribution Rates'!$A:$A,'Lost Revenue'!Q$2,'Distribution Rates'!$C:$C,'Lost Revenue'!$A55))*-Q30*'CVVA Data'!E40</f>
        <v>0</v>
      </c>
      <c r="R55" s="128">
        <f>(SUMIFS('Distribution Rates'!F:F,'Distribution Rates'!$B:$B,'Lost Revenue'!$B55,'Distribution Rates'!$A:$A,'Lost Revenue'!R$2,'Distribution Rates'!$C:$C,'Lost Revenue'!$A55))*-R30*'CVVA Data'!F40</f>
        <v>0</v>
      </c>
      <c r="S55" s="128">
        <f>(SUMIFS('Distribution Rates'!G:G,'Distribution Rates'!$B:$B,'Lost Revenue'!$B55,'Distribution Rates'!$A:$A,'Lost Revenue'!S$2,'Distribution Rates'!$C:$C,'Lost Revenue'!$A55))*-S30*'CVVA Data'!G40</f>
        <v>0</v>
      </c>
      <c r="T55" s="128">
        <f>(SUMIFS('Distribution Rates'!H:H,'Distribution Rates'!$B:$B,'Lost Revenue'!$B55,'Distribution Rates'!$A:$A,'Lost Revenue'!T$2,'Distribution Rates'!$C:$C,'Lost Revenue'!$A55))*-T30*'CVVA Data'!H40</f>
        <v>0</v>
      </c>
      <c r="U55" s="128">
        <f>(SUMIFS('Distribution Rates'!I:I,'Distribution Rates'!$B:$B,'Lost Revenue'!$B55,'Distribution Rates'!$A:$A,'Lost Revenue'!U$2,'Distribution Rates'!$C:$C,'Lost Revenue'!$A55))*-U30*'CVVA Data'!I40</f>
        <v>0</v>
      </c>
      <c r="V55" s="128">
        <f>(SUMIFS('Distribution Rates'!J:J,'Distribution Rates'!$B:$B,'Lost Revenue'!$B55,'Distribution Rates'!$A:$A,'Lost Revenue'!V$2,'Distribution Rates'!$C:$C,'Lost Revenue'!$A55))*-V30*'CVVA Data'!J40</f>
        <v>0</v>
      </c>
      <c r="W55" s="128">
        <f>(SUMIFS('Distribution Rates'!K:K,'Distribution Rates'!$B:$B,'Lost Revenue'!$B55,'Distribution Rates'!$A:$A,'Lost Revenue'!W$2,'Distribution Rates'!$C:$C,'Lost Revenue'!$A55))*-W30*'CVVA Data'!K40</f>
        <v>0</v>
      </c>
      <c r="X55" s="128">
        <f>(SUMIFS('Distribution Rates'!L:L,'Distribution Rates'!$B:$B,'Lost Revenue'!$B55,'Distribution Rates'!$A:$A,'Lost Revenue'!X$2,'Distribution Rates'!$C:$C,'Lost Revenue'!$A55))*-X30*'CVVA Data'!L40</f>
        <v>0</v>
      </c>
      <c r="Y55" s="128">
        <f>(SUMIFS('Distribution Rates'!M:M,'Distribution Rates'!$B:$B,'Lost Revenue'!$B55,'Distribution Rates'!$A:$A,'Lost Revenue'!Y$2,'Distribution Rates'!$C:$C,'Lost Revenue'!$A55))*-Y30*'CVVA Data'!M40</f>
        <v>0</v>
      </c>
      <c r="Z55" s="128">
        <f>(SUMIFS('Distribution Rates'!N:N,'Distribution Rates'!$B:$B,'Lost Revenue'!$B55,'Distribution Rates'!$A:$A,'Lost Revenue'!Z$2,'Distribution Rates'!$C:$C,'Lost Revenue'!$A55))*-Z30*'CVVA Data'!N40</f>
        <v>0</v>
      </c>
      <c r="AA55" s="128">
        <f>(SUMIFS('Distribution Rates'!O:O,'Distribution Rates'!$B:$B,'Lost Revenue'!$B55,'Distribution Rates'!$A:$A,'Lost Revenue'!AA$2,'Distribution Rates'!$C:$C,'Lost Revenue'!$A55))*-AA30*'CVVA Data'!O40</f>
        <v>0</v>
      </c>
      <c r="AB55" s="128">
        <f>(SUMIFS('Distribution Rates'!P:P,'Distribution Rates'!$B:$B,'Lost Revenue'!$B55,'Distribution Rates'!$A:$A,'Lost Revenue'!AB$2,'Distribution Rates'!$C:$C,'Lost Revenue'!$A55))*-AB30*'CVVA Data'!P40</f>
        <v>0</v>
      </c>
      <c r="AC55" s="128">
        <f t="shared" ref="AC55" si="162">SUM(Q55:AB55)</f>
        <v>0</v>
      </c>
      <c r="AD55" s="128">
        <f>(SUMIFS('Distribution Rates'!E:E,'Distribution Rates'!$B:$B,'Lost Revenue'!$B55,'Distribution Rates'!$A:$A,'Lost Revenue'!AD$2,'Distribution Rates'!$C:$C,'Lost Revenue'!$A55))*-AD30*'CVVA Data'!E40</f>
        <v>0</v>
      </c>
      <c r="AE55" s="128">
        <f>(SUMIFS('Distribution Rates'!F:F,'Distribution Rates'!$B:$B,'Lost Revenue'!$B55,'Distribution Rates'!$A:$A,'Lost Revenue'!AE$2,'Distribution Rates'!$C:$C,'Lost Revenue'!$A55))*-AE30*'CVVA Data'!F40</f>
        <v>0</v>
      </c>
      <c r="AF55" s="128">
        <f>(SUMIFS('Distribution Rates'!G:G,'Distribution Rates'!$B:$B,'Lost Revenue'!$B55,'Distribution Rates'!$A:$A,'Lost Revenue'!AF$2,'Distribution Rates'!$C:$C,'Lost Revenue'!$A55))*-AF30*'CVVA Data'!G40</f>
        <v>0</v>
      </c>
      <c r="AG55" s="128">
        <f>(SUMIFS('Distribution Rates'!H:H,'Distribution Rates'!$B:$B,'Lost Revenue'!$B55,'Distribution Rates'!$A:$A,'Lost Revenue'!AG$2,'Distribution Rates'!$C:$C,'Lost Revenue'!$A55))*-AG30*'CVVA Data'!H40</f>
        <v>0</v>
      </c>
      <c r="AH55" s="128">
        <f>(SUMIFS('Distribution Rates'!I:I,'Distribution Rates'!$B:$B,'Lost Revenue'!$B55,'Distribution Rates'!$A:$A,'Lost Revenue'!AH$2,'Distribution Rates'!$C:$C,'Lost Revenue'!$A55))*-AH30*'CVVA Data'!I40</f>
        <v>0</v>
      </c>
      <c r="AI55" s="128">
        <f>(SUMIFS('Distribution Rates'!J:J,'Distribution Rates'!$B:$B,'Lost Revenue'!$B55,'Distribution Rates'!$A:$A,'Lost Revenue'!AI$2,'Distribution Rates'!$C:$C,'Lost Revenue'!$A55))*-AI30*'CVVA Data'!J40</f>
        <v>0</v>
      </c>
      <c r="AJ55" s="128">
        <f>(SUMIFS('Distribution Rates'!K:K,'Distribution Rates'!$B:$B,'Lost Revenue'!$B55,'Distribution Rates'!$A:$A,'Lost Revenue'!AJ$2,'Distribution Rates'!$C:$C,'Lost Revenue'!$A55))*-AJ30*'CVVA Data'!K40</f>
        <v>0</v>
      </c>
      <c r="AK55" s="128">
        <f>(SUMIFS('Distribution Rates'!L:L,'Distribution Rates'!$B:$B,'Lost Revenue'!$B55,'Distribution Rates'!$A:$A,'Lost Revenue'!AK$2,'Distribution Rates'!$C:$C,'Lost Revenue'!$A55))*-AK30*'CVVA Data'!L40</f>
        <v>2494.8383865063406</v>
      </c>
      <c r="AL55" s="128">
        <f>(SUMIFS('Distribution Rates'!M:M,'Distribution Rates'!$B:$B,'Lost Revenue'!$B55,'Distribution Rates'!$A:$A,'Lost Revenue'!AL$2,'Distribution Rates'!$C:$C,'Lost Revenue'!$A55))*-AL30*'CVVA Data'!M40</f>
        <v>8024.683166199452</v>
      </c>
      <c r="AM55" s="128">
        <f>(SUMIFS('Distribution Rates'!N:N,'Distribution Rates'!$B:$B,'Lost Revenue'!$B55,'Distribution Rates'!$A:$A,'Lost Revenue'!AM$2,'Distribution Rates'!$C:$C,'Lost Revenue'!$A55))*-AM30*'CVVA Data'!N40</f>
        <v>16705.066550407773</v>
      </c>
      <c r="AN55" s="128">
        <f>(SUMIFS('Distribution Rates'!O:O,'Distribution Rates'!$B:$B,'Lost Revenue'!$B55,'Distribution Rates'!$A:$A,'Lost Revenue'!AN$2,'Distribution Rates'!$C:$C,'Lost Revenue'!$A55))*-AN30*'CVVA Data'!O40</f>
        <v>7087.3003580515388</v>
      </c>
      <c r="AO55" s="128">
        <f>(SUMIFS('Distribution Rates'!P:P,'Distribution Rates'!$B:$B,'Lost Revenue'!$B55,'Distribution Rates'!$A:$A,'Lost Revenue'!AO$2,'Distribution Rates'!$C:$C,'Lost Revenue'!$A55))*-AO30*'CVVA Data'!P40</f>
        <v>49872.52365175468</v>
      </c>
      <c r="AP55" s="128">
        <f t="shared" ref="AP55" si="163">SUM(AD55:AO55)</f>
        <v>84184.412112919788</v>
      </c>
      <c r="AQ55" s="128">
        <f>(SUMIFS('Distribution Rates'!E:E,'Distribution Rates'!$B:$B,'Lost Revenue'!$B55,'Distribution Rates'!$A:$A,'Lost Revenue'!AQ$2,'Distribution Rates'!$C:$C,'Lost Revenue'!$A55))*-AQ30*'CVVA Data'!E40</f>
        <v>0</v>
      </c>
      <c r="AR55" s="128">
        <f>(SUMIFS('Distribution Rates'!F:F,'Distribution Rates'!$B:$B,'Lost Revenue'!$B55,'Distribution Rates'!$A:$A,'Lost Revenue'!AR$2,'Distribution Rates'!$C:$C,'Lost Revenue'!$A55))*-AR30*'CVVA Data'!F40</f>
        <v>0</v>
      </c>
      <c r="AS55" s="128">
        <f>(SUMIFS('Distribution Rates'!G:G,'Distribution Rates'!$B:$B,'Lost Revenue'!$B55,'Distribution Rates'!$A:$A,'Lost Revenue'!AS$2,'Distribution Rates'!$C:$C,'Lost Revenue'!$A55))*-AS30*'CVVA Data'!G40</f>
        <v>0</v>
      </c>
      <c r="AT55" s="128">
        <f>(SUMIFS('Distribution Rates'!H:H,'Distribution Rates'!$B:$B,'Lost Revenue'!$B55,'Distribution Rates'!$A:$A,'Lost Revenue'!AT$2,'Distribution Rates'!$C:$C,'Lost Revenue'!$A55))*-AT30*'CVVA Data'!H40</f>
        <v>0</v>
      </c>
      <c r="AU55" s="128">
        <f>(SUMIFS('Distribution Rates'!I:I,'Distribution Rates'!$B:$B,'Lost Revenue'!$B55,'Distribution Rates'!$A:$A,'Lost Revenue'!AU$2,'Distribution Rates'!$C:$C,'Lost Revenue'!$A55))*-AU30*'CVVA Data'!I40</f>
        <v>387.11604279025534</v>
      </c>
      <c r="AV55" s="128">
        <f>(SUMIFS('Distribution Rates'!J:J,'Distribution Rates'!$B:$B,'Lost Revenue'!$B55,'Distribution Rates'!$A:$A,'Lost Revenue'!AV$2,'Distribution Rates'!$C:$C,'Lost Revenue'!$A55))*-AV30*'CVVA Data'!J40</f>
        <v>0</v>
      </c>
      <c r="AW55" s="128">
        <f>(SUMIFS('Distribution Rates'!K:K,'Distribution Rates'!$B:$B,'Lost Revenue'!$B55,'Distribution Rates'!$A:$A,'Lost Revenue'!AW$2,'Distribution Rates'!$C:$C,'Lost Revenue'!$A55))*-AW30*'CVVA Data'!K40</f>
        <v>0</v>
      </c>
      <c r="AX55" s="128">
        <f>(SUMIFS('Distribution Rates'!L:L,'Distribution Rates'!$B:$B,'Lost Revenue'!$B55,'Distribution Rates'!$A:$A,'Lost Revenue'!AX$2,'Distribution Rates'!$C:$C,'Lost Revenue'!$A55))*-AX30*'CVVA Data'!L40</f>
        <v>0</v>
      </c>
      <c r="AY55" s="128">
        <f>(SUMIFS('Distribution Rates'!M:M,'Distribution Rates'!$B:$B,'Lost Revenue'!$B55,'Distribution Rates'!$A:$A,'Lost Revenue'!AY$2,'Distribution Rates'!$C:$C,'Lost Revenue'!$A55))*-AY30*'CVVA Data'!M40</f>
        <v>0</v>
      </c>
      <c r="AZ55" s="128">
        <f>(SUMIFS('Distribution Rates'!N:N,'Distribution Rates'!$B:$B,'Lost Revenue'!$B55,'Distribution Rates'!$A:$A,'Lost Revenue'!AZ$2,'Distribution Rates'!$C:$C,'Lost Revenue'!$A55))*-AZ30*'CVVA Data'!N40</f>
        <v>0</v>
      </c>
      <c r="BA55" s="128">
        <f>(SUMIFS('Distribution Rates'!O:O,'Distribution Rates'!$B:$B,'Lost Revenue'!$B55,'Distribution Rates'!$A:$A,'Lost Revenue'!BA$2,'Distribution Rates'!$C:$C,'Lost Revenue'!$A55))*-BA30*'CVVA Data'!O40</f>
        <v>0</v>
      </c>
      <c r="BB55" s="128">
        <f>(SUMIFS('Distribution Rates'!P:P,'Distribution Rates'!$B:$B,'Lost Revenue'!$B55,'Distribution Rates'!$A:$A,'Lost Revenue'!BB$2,'Distribution Rates'!$C:$C,'Lost Revenue'!$A55))*-BB30*'CVVA Data'!P40</f>
        <v>0</v>
      </c>
      <c r="BC55" s="128">
        <f t="shared" ref="BC55" si="164">SUM(AQ55:BB55)</f>
        <v>387.11604279025534</v>
      </c>
      <c r="BD55" s="128">
        <f>(SUMIFS('Distribution Rates'!E:E,'Distribution Rates'!$B:$B,'Lost Revenue'!$B55,'Distribution Rates'!$A:$A,'Lost Revenue'!BD$2,'Distribution Rates'!$C:$C,'Lost Revenue'!$A55))*-BD30*'CVVA Data'!E40</f>
        <v>0</v>
      </c>
      <c r="BE55" s="128">
        <f>(SUMIFS('Distribution Rates'!F:F,'Distribution Rates'!$B:$B,'Lost Revenue'!$B55,'Distribution Rates'!$A:$A,'Lost Revenue'!BE$2,'Distribution Rates'!$C:$C,'Lost Revenue'!$A55))*-BE30*'CVVA Data'!F40</f>
        <v>0</v>
      </c>
      <c r="BF55" s="128">
        <f>(SUMIFS('Distribution Rates'!G:G,'Distribution Rates'!$B:$B,'Lost Revenue'!$B55,'Distribution Rates'!$A:$A,'Lost Revenue'!BF$2,'Distribution Rates'!$C:$C,'Lost Revenue'!$A55))*-BF30*'CVVA Data'!G40</f>
        <v>0</v>
      </c>
      <c r="BG55" s="128">
        <f>(SUMIFS('Distribution Rates'!H:H,'Distribution Rates'!$B:$B,'Lost Revenue'!$B55,'Distribution Rates'!$A:$A,'Lost Revenue'!BG$2,'Distribution Rates'!$C:$C,'Lost Revenue'!$A55))*-BG30*'CVVA Data'!H40</f>
        <v>0</v>
      </c>
      <c r="BH55" s="128">
        <f>(SUMIFS('Distribution Rates'!I:I,'Distribution Rates'!$B:$B,'Lost Revenue'!$B55,'Distribution Rates'!$A:$A,'Lost Revenue'!BH$2,'Distribution Rates'!$C:$C,'Lost Revenue'!$A55))*-BH30*'CVVA Data'!I40</f>
        <v>0</v>
      </c>
      <c r="BI55" s="128">
        <f>(SUMIFS('Distribution Rates'!J:J,'Distribution Rates'!$B:$B,'Lost Revenue'!$B55,'Distribution Rates'!$A:$A,'Lost Revenue'!BI$2,'Distribution Rates'!$C:$C,'Lost Revenue'!$A55))*-BI30*'CVVA Data'!J40</f>
        <v>0</v>
      </c>
      <c r="BJ55" s="128">
        <f>(SUMIFS('Distribution Rates'!K:K,'Distribution Rates'!$B:$B,'Lost Revenue'!$B55,'Distribution Rates'!$A:$A,'Lost Revenue'!BJ$2,'Distribution Rates'!$C:$C,'Lost Revenue'!$A55))*-BJ30*'CVVA Data'!K40</f>
        <v>0</v>
      </c>
      <c r="BK55" s="128">
        <f>(SUMIFS('Distribution Rates'!L:L,'Distribution Rates'!$B:$B,'Lost Revenue'!$B55,'Distribution Rates'!$A:$A,'Lost Revenue'!BK$2,'Distribution Rates'!$C:$C,'Lost Revenue'!$A55))*-BK30*'CVVA Data'!L40</f>
        <v>0</v>
      </c>
      <c r="BL55" s="128">
        <f>(SUMIFS('Distribution Rates'!M:M,'Distribution Rates'!$B:$B,'Lost Revenue'!$B55,'Distribution Rates'!$A:$A,'Lost Revenue'!BL$2,'Distribution Rates'!$C:$C,'Lost Revenue'!$A55))*-BL30*'CVVA Data'!M40</f>
        <v>0</v>
      </c>
      <c r="BM55" s="128">
        <f>(SUMIFS('Distribution Rates'!N:N,'Distribution Rates'!$B:$B,'Lost Revenue'!$B55,'Distribution Rates'!$A:$A,'Lost Revenue'!BM$2,'Distribution Rates'!$C:$C,'Lost Revenue'!$A55))*-BM30*'CVVA Data'!N40</f>
        <v>0</v>
      </c>
      <c r="BN55" s="128">
        <f>(SUMIFS('Distribution Rates'!O:O,'Distribution Rates'!$B:$B,'Lost Revenue'!$B55,'Distribution Rates'!$A:$A,'Lost Revenue'!BN$2,'Distribution Rates'!$C:$C,'Lost Revenue'!$A55))*-BN30*'CVVA Data'!O40</f>
        <v>0</v>
      </c>
      <c r="BO55" s="128">
        <f>(SUMIFS('Distribution Rates'!P:P,'Distribution Rates'!$B:$B,'Lost Revenue'!$B55,'Distribution Rates'!$A:$A,'Lost Revenue'!BO$2,'Distribution Rates'!$C:$C,'Lost Revenue'!$A55))*-BO30*'CVVA Data'!P40</f>
        <v>0</v>
      </c>
      <c r="BP55" s="128">
        <f t="shared" ref="BP55" si="165">SUM(BD55:BO55)</f>
        <v>0</v>
      </c>
    </row>
    <row r="56" spans="1:68" x14ac:dyDescent="0.25">
      <c r="A56" s="85" t="s">
        <v>64</v>
      </c>
      <c r="B56" s="85" t="s">
        <v>18</v>
      </c>
      <c r="C56" s="122" t="s">
        <v>8</v>
      </c>
      <c r="D56" s="128">
        <f>(SUMIFS('Distribution Rates'!E:E,'Distribution Rates'!$B:$B,'Lost Revenue'!$B56,'Distribution Rates'!$A:$A,'Lost Revenue'!D$2,'Distribution Rates'!$C:$C,'Lost Revenue'!$A56))*-D31*'CVVA Data'!E41</f>
        <v>0</v>
      </c>
      <c r="E56" s="128">
        <f>(SUMIFS('Distribution Rates'!F:F,'Distribution Rates'!$B:$B,'Lost Revenue'!$B56,'Distribution Rates'!$A:$A,'Lost Revenue'!E$2,'Distribution Rates'!$C:$C,'Lost Revenue'!$A56))*-E31*'CVVA Data'!F41</f>
        <v>0</v>
      </c>
      <c r="F56" s="128">
        <f>(SUMIFS('Distribution Rates'!G:G,'Distribution Rates'!$B:$B,'Lost Revenue'!$B56,'Distribution Rates'!$A:$A,'Lost Revenue'!F$2,'Distribution Rates'!$C:$C,'Lost Revenue'!$A56))*-F31*'CVVA Data'!G41</f>
        <v>0</v>
      </c>
      <c r="G56" s="128">
        <f>(SUMIFS('Distribution Rates'!H:H,'Distribution Rates'!$B:$B,'Lost Revenue'!$B56,'Distribution Rates'!$A:$A,'Lost Revenue'!G$2,'Distribution Rates'!$C:$C,'Lost Revenue'!$A56))*-G31*'CVVA Data'!H41</f>
        <v>0</v>
      </c>
      <c r="H56" s="128">
        <f>(SUMIFS('Distribution Rates'!I:I,'Distribution Rates'!$B:$B,'Lost Revenue'!$B56,'Distribution Rates'!$A:$A,'Lost Revenue'!H$2,'Distribution Rates'!$C:$C,'Lost Revenue'!$A56))*-H31*'CVVA Data'!I41</f>
        <v>0</v>
      </c>
      <c r="I56" s="128">
        <f>(SUMIFS('Distribution Rates'!J:J,'Distribution Rates'!$B:$B,'Lost Revenue'!$B56,'Distribution Rates'!$A:$A,'Lost Revenue'!I$2,'Distribution Rates'!$C:$C,'Lost Revenue'!$A56))*-I31*'CVVA Data'!J41</f>
        <v>0</v>
      </c>
      <c r="J56" s="128">
        <f>(SUMIFS('Distribution Rates'!K:K,'Distribution Rates'!$B:$B,'Lost Revenue'!$B56,'Distribution Rates'!$A:$A,'Lost Revenue'!J$2,'Distribution Rates'!$C:$C,'Lost Revenue'!$A56))*-J31*'CVVA Data'!K41</f>
        <v>0</v>
      </c>
      <c r="K56" s="128">
        <f>(SUMIFS('Distribution Rates'!L:L,'Distribution Rates'!$B:$B,'Lost Revenue'!$B56,'Distribution Rates'!$A:$A,'Lost Revenue'!K$2,'Distribution Rates'!$C:$C,'Lost Revenue'!$A56))*-K31*'CVVA Data'!L41</f>
        <v>0</v>
      </c>
      <c r="L56" s="128">
        <f>(SUMIFS('Distribution Rates'!M:M,'Distribution Rates'!$B:$B,'Lost Revenue'!$B56,'Distribution Rates'!$A:$A,'Lost Revenue'!L$2,'Distribution Rates'!$C:$C,'Lost Revenue'!$A56))*-L31*'CVVA Data'!M41</f>
        <v>0</v>
      </c>
      <c r="M56" s="128">
        <f>(SUMIFS('Distribution Rates'!N:N,'Distribution Rates'!$B:$B,'Lost Revenue'!$B56,'Distribution Rates'!$A:$A,'Lost Revenue'!M$2,'Distribution Rates'!$C:$C,'Lost Revenue'!$A56))*-M31*'CVVA Data'!N41</f>
        <v>0</v>
      </c>
      <c r="N56" s="128">
        <f>(SUMIFS('Distribution Rates'!O:O,'Distribution Rates'!$B:$B,'Lost Revenue'!$B56,'Distribution Rates'!$A:$A,'Lost Revenue'!N$2,'Distribution Rates'!$C:$C,'Lost Revenue'!$A56))*-N31*'CVVA Data'!O41</f>
        <v>0</v>
      </c>
      <c r="O56" s="128">
        <f>(SUMIFS('Distribution Rates'!P:P,'Distribution Rates'!$B:$B,'Lost Revenue'!$B56,'Distribution Rates'!$A:$A,'Lost Revenue'!O$2,'Distribution Rates'!$C:$C,'Lost Revenue'!$A56))*-O31*'CVVA Data'!P41</f>
        <v>0</v>
      </c>
      <c r="P56" s="128">
        <f t="shared" ref="P56" si="166">SUM(D56:O56)</f>
        <v>0</v>
      </c>
      <c r="Q56" s="128">
        <f>(SUMIFS('Distribution Rates'!E:E,'Distribution Rates'!$B:$B,'Lost Revenue'!$B56,'Distribution Rates'!$A:$A,'Lost Revenue'!Q$2,'Distribution Rates'!$C:$C,'Lost Revenue'!$A56))*-Q31*'CVVA Data'!E41</f>
        <v>0</v>
      </c>
      <c r="R56" s="128"/>
      <c r="S56" s="128"/>
      <c r="T56" s="128">
        <f>(SUMIFS('Distribution Rates'!H:H,'Distribution Rates'!$B:$B,'Lost Revenue'!$B56,'Distribution Rates'!$A:$A,'Lost Revenue'!T$2,'Distribution Rates'!$C:$C,'Lost Revenue'!$A56))*-T31*'CVVA Data'!H41</f>
        <v>7087.7371174400005</v>
      </c>
      <c r="U56" s="128">
        <f>(SUMIFS('Distribution Rates'!I:I,'Distribution Rates'!$B:$B,'Lost Revenue'!$B56,'Distribution Rates'!$A:$A,'Lost Revenue'!U$2,'Distribution Rates'!$C:$C,'Lost Revenue'!$A56))*-U31*'CVVA Data'!I41</f>
        <v>7087.7371174400005</v>
      </c>
      <c r="V56" s="128">
        <f>(SUMIFS('Distribution Rates'!J:J,'Distribution Rates'!$B:$B,'Lost Revenue'!$B56,'Distribution Rates'!$A:$A,'Lost Revenue'!V$2,'Distribution Rates'!$C:$C,'Lost Revenue'!$A56))*-V31*'CVVA Data'!J41</f>
        <v>7087.7371174400005</v>
      </c>
      <c r="W56" s="128">
        <f>(SUMIFS('Distribution Rates'!K:K,'Distribution Rates'!$B:$B,'Lost Revenue'!$B56,'Distribution Rates'!$A:$A,'Lost Revenue'!W$2,'Distribution Rates'!$C:$C,'Lost Revenue'!$A56))*-W31*'CVVA Data'!K41</f>
        <v>7087.7371174400005</v>
      </c>
      <c r="X56" s="128">
        <f>(SUMIFS('Distribution Rates'!L:L,'Distribution Rates'!$B:$B,'Lost Revenue'!$B56,'Distribution Rates'!$A:$A,'Lost Revenue'!X$2,'Distribution Rates'!$C:$C,'Lost Revenue'!$A56))*-X31*'CVVA Data'!L41</f>
        <v>0</v>
      </c>
      <c r="Y56" s="128">
        <f>(SUMIFS('Distribution Rates'!M:M,'Distribution Rates'!$B:$B,'Lost Revenue'!$B56,'Distribution Rates'!$A:$A,'Lost Revenue'!Y$2,'Distribution Rates'!$C:$C,'Lost Revenue'!$A56))*-Y31*'CVVA Data'!M41</f>
        <v>0</v>
      </c>
      <c r="Z56" s="128">
        <f>(SUMIFS('Distribution Rates'!N:N,'Distribution Rates'!$B:$B,'Lost Revenue'!$B56,'Distribution Rates'!$A:$A,'Lost Revenue'!Z$2,'Distribution Rates'!$C:$C,'Lost Revenue'!$A56))*-Z31*'CVVA Data'!N41</f>
        <v>0</v>
      </c>
      <c r="AA56" s="128">
        <f>(SUMIFS('Distribution Rates'!O:O,'Distribution Rates'!$B:$B,'Lost Revenue'!$B56,'Distribution Rates'!$A:$A,'Lost Revenue'!AA$2,'Distribution Rates'!$C:$C,'Lost Revenue'!$A56))*-AA31*'CVVA Data'!O41</f>
        <v>0</v>
      </c>
      <c r="AB56" s="128">
        <f>(SUMIFS('Distribution Rates'!P:P,'Distribution Rates'!$B:$B,'Lost Revenue'!$B56,'Distribution Rates'!$A:$A,'Lost Revenue'!AB$2,'Distribution Rates'!$C:$C,'Lost Revenue'!$A56))*-AB31*'CVVA Data'!P41</f>
        <v>0</v>
      </c>
      <c r="AC56" s="128">
        <f t="shared" ref="AC56" si="167">SUM(Q56:AB56)</f>
        <v>28350.948469760002</v>
      </c>
      <c r="AD56" s="128">
        <f>(SUMIFS('Distribution Rates'!E:E,'Distribution Rates'!$B:$B,'Lost Revenue'!$B56,'Distribution Rates'!$A:$A,'Lost Revenue'!AD$2,'Distribution Rates'!$C:$C,'Lost Revenue'!$A56))*-AD31*'CVVA Data'!E41</f>
        <v>0</v>
      </c>
      <c r="AE56" s="128">
        <f>(SUMIFS('Distribution Rates'!F:F,'Distribution Rates'!$B:$B,'Lost Revenue'!$B56,'Distribution Rates'!$A:$A,'Lost Revenue'!AE$2,'Distribution Rates'!$C:$C,'Lost Revenue'!$A56))*-AE31*'CVVA Data'!F41</f>
        <v>0</v>
      </c>
      <c r="AF56" s="128">
        <f>(SUMIFS('Distribution Rates'!G:G,'Distribution Rates'!$B:$B,'Lost Revenue'!$B56,'Distribution Rates'!$A:$A,'Lost Revenue'!AF$2,'Distribution Rates'!$C:$C,'Lost Revenue'!$A56))*-AF31*'CVVA Data'!G41</f>
        <v>0</v>
      </c>
      <c r="AG56" s="128">
        <f>(SUMIFS('Distribution Rates'!H:H,'Distribution Rates'!$B:$B,'Lost Revenue'!$B56,'Distribution Rates'!$A:$A,'Lost Revenue'!AG$2,'Distribution Rates'!$C:$C,'Lost Revenue'!$A56))*-AG31*'CVVA Data'!H41</f>
        <v>0</v>
      </c>
      <c r="AH56" s="128">
        <f>(SUMIFS('Distribution Rates'!I:I,'Distribution Rates'!$B:$B,'Lost Revenue'!$B56,'Distribution Rates'!$A:$A,'Lost Revenue'!AH$2,'Distribution Rates'!$C:$C,'Lost Revenue'!$A56))*-AH31*'CVVA Data'!I41</f>
        <v>0</v>
      </c>
      <c r="AI56" s="128">
        <f>(SUMIFS('Distribution Rates'!J:J,'Distribution Rates'!$B:$B,'Lost Revenue'!$B56,'Distribution Rates'!$A:$A,'Lost Revenue'!AI$2,'Distribution Rates'!$C:$C,'Lost Revenue'!$A56))*-AI31*'CVVA Data'!J41</f>
        <v>0</v>
      </c>
      <c r="AJ56" s="128">
        <f>(SUMIFS('Distribution Rates'!K:K,'Distribution Rates'!$B:$B,'Lost Revenue'!$B56,'Distribution Rates'!$A:$A,'Lost Revenue'!AJ$2,'Distribution Rates'!$C:$C,'Lost Revenue'!$A56))*-AJ31*'CVVA Data'!K41</f>
        <v>0</v>
      </c>
      <c r="AK56" s="128">
        <f>(SUMIFS('Distribution Rates'!L:L,'Distribution Rates'!$B:$B,'Lost Revenue'!$B56,'Distribution Rates'!$A:$A,'Lost Revenue'!AK$2,'Distribution Rates'!$C:$C,'Lost Revenue'!$A56))*-AK31*'CVVA Data'!L41</f>
        <v>0</v>
      </c>
      <c r="AL56" s="128">
        <f>(SUMIFS('Distribution Rates'!M:M,'Distribution Rates'!$B:$B,'Lost Revenue'!$B56,'Distribution Rates'!$A:$A,'Lost Revenue'!AL$2,'Distribution Rates'!$C:$C,'Lost Revenue'!$A56))*-AL31*'CVVA Data'!M41</f>
        <v>0</v>
      </c>
      <c r="AM56" s="128">
        <f>(SUMIFS('Distribution Rates'!N:N,'Distribution Rates'!$B:$B,'Lost Revenue'!$B56,'Distribution Rates'!$A:$A,'Lost Revenue'!AM$2,'Distribution Rates'!$C:$C,'Lost Revenue'!$A56))*-AM31*'CVVA Data'!N41</f>
        <v>0</v>
      </c>
      <c r="AN56" s="128">
        <f>(SUMIFS('Distribution Rates'!O:O,'Distribution Rates'!$B:$B,'Lost Revenue'!$B56,'Distribution Rates'!$A:$A,'Lost Revenue'!AN$2,'Distribution Rates'!$C:$C,'Lost Revenue'!$A56))*-AN31*'CVVA Data'!O41</f>
        <v>0</v>
      </c>
      <c r="AO56" s="128">
        <f>(SUMIFS('Distribution Rates'!P:P,'Distribution Rates'!$B:$B,'Lost Revenue'!$B56,'Distribution Rates'!$A:$A,'Lost Revenue'!AO$2,'Distribution Rates'!$C:$C,'Lost Revenue'!$A56))*-AO31*'CVVA Data'!P41</f>
        <v>0</v>
      </c>
      <c r="AP56" s="128">
        <f t="shared" ref="AP56" si="168">SUM(AD56:AO56)</f>
        <v>0</v>
      </c>
      <c r="AQ56" s="128">
        <f>(SUMIFS('Distribution Rates'!E:E,'Distribution Rates'!$B:$B,'Lost Revenue'!$B56,'Distribution Rates'!$A:$A,'Lost Revenue'!AQ$2,'Distribution Rates'!$C:$C,'Lost Revenue'!$A56))*-AQ31*'CVVA Data'!E41</f>
        <v>0</v>
      </c>
      <c r="AR56" s="128">
        <f>(SUMIFS('Distribution Rates'!F:F,'Distribution Rates'!$B:$B,'Lost Revenue'!$B56,'Distribution Rates'!$A:$A,'Lost Revenue'!AR$2,'Distribution Rates'!$C:$C,'Lost Revenue'!$A56))*-AR31*'CVVA Data'!F41</f>
        <v>0</v>
      </c>
      <c r="AS56" s="128">
        <f>(SUMIFS('Distribution Rates'!G:G,'Distribution Rates'!$B:$B,'Lost Revenue'!$B56,'Distribution Rates'!$A:$A,'Lost Revenue'!AS$2,'Distribution Rates'!$C:$C,'Lost Revenue'!$A56))*-AS31*'CVVA Data'!G41</f>
        <v>0</v>
      </c>
      <c r="AT56" s="128">
        <f>(SUMIFS('Distribution Rates'!H:H,'Distribution Rates'!$B:$B,'Lost Revenue'!$B56,'Distribution Rates'!$A:$A,'Lost Revenue'!AT$2,'Distribution Rates'!$C:$C,'Lost Revenue'!$A56))*-AT31*'CVVA Data'!H41</f>
        <v>0</v>
      </c>
      <c r="AU56" s="128">
        <f>(SUMIFS('Distribution Rates'!I:I,'Distribution Rates'!$B:$B,'Lost Revenue'!$B56,'Distribution Rates'!$A:$A,'Lost Revenue'!AU$2,'Distribution Rates'!$C:$C,'Lost Revenue'!$A56))*-AU31*'CVVA Data'!I41</f>
        <v>0</v>
      </c>
      <c r="AV56" s="128">
        <f>(SUMIFS('Distribution Rates'!J:J,'Distribution Rates'!$B:$B,'Lost Revenue'!$B56,'Distribution Rates'!$A:$A,'Lost Revenue'!AV$2,'Distribution Rates'!$C:$C,'Lost Revenue'!$A56))*-AV31*'CVVA Data'!J41</f>
        <v>0</v>
      </c>
      <c r="AW56" s="128">
        <f>(SUMIFS('Distribution Rates'!K:K,'Distribution Rates'!$B:$B,'Lost Revenue'!$B56,'Distribution Rates'!$A:$A,'Lost Revenue'!AW$2,'Distribution Rates'!$C:$C,'Lost Revenue'!$A56))*-AW31*'CVVA Data'!K41</f>
        <v>0</v>
      </c>
      <c r="AX56" s="128">
        <f>(SUMIFS('Distribution Rates'!L:L,'Distribution Rates'!$B:$B,'Lost Revenue'!$B56,'Distribution Rates'!$A:$A,'Lost Revenue'!AX$2,'Distribution Rates'!$C:$C,'Lost Revenue'!$A56))*-AX31*'CVVA Data'!L41</f>
        <v>0</v>
      </c>
      <c r="AY56" s="128">
        <f>(SUMIFS('Distribution Rates'!M:M,'Distribution Rates'!$B:$B,'Lost Revenue'!$B56,'Distribution Rates'!$A:$A,'Lost Revenue'!AY$2,'Distribution Rates'!$C:$C,'Lost Revenue'!$A56))*-AY31*'CVVA Data'!M41</f>
        <v>0</v>
      </c>
      <c r="AZ56" s="128">
        <f>(SUMIFS('Distribution Rates'!N:N,'Distribution Rates'!$B:$B,'Lost Revenue'!$B56,'Distribution Rates'!$A:$A,'Lost Revenue'!AZ$2,'Distribution Rates'!$C:$C,'Lost Revenue'!$A56))*-AZ31*'CVVA Data'!N41</f>
        <v>0</v>
      </c>
      <c r="BA56" s="128">
        <f>(SUMIFS('Distribution Rates'!O:O,'Distribution Rates'!$B:$B,'Lost Revenue'!$B56,'Distribution Rates'!$A:$A,'Lost Revenue'!BA$2,'Distribution Rates'!$C:$C,'Lost Revenue'!$A56))*-BA31*'CVVA Data'!O41</f>
        <v>0</v>
      </c>
      <c r="BB56" s="128">
        <f>(SUMIFS('Distribution Rates'!P:P,'Distribution Rates'!$B:$B,'Lost Revenue'!$B56,'Distribution Rates'!$A:$A,'Lost Revenue'!BB$2,'Distribution Rates'!$C:$C,'Lost Revenue'!$A56))*-BB31*'CVVA Data'!P41</f>
        <v>0</v>
      </c>
      <c r="BC56" s="128">
        <f t="shared" ref="BC56" si="169">SUM(AQ56:BB56)</f>
        <v>0</v>
      </c>
      <c r="BD56" s="128">
        <f>(SUMIFS('Distribution Rates'!E:E,'Distribution Rates'!$B:$B,'Lost Revenue'!$B56,'Distribution Rates'!$A:$A,'Lost Revenue'!BD$2,'Distribution Rates'!$C:$C,'Lost Revenue'!$A56))*-BD31*'CVVA Data'!E41</f>
        <v>0</v>
      </c>
      <c r="BE56" s="128">
        <f>(SUMIFS('Distribution Rates'!F:F,'Distribution Rates'!$B:$B,'Lost Revenue'!$B56,'Distribution Rates'!$A:$A,'Lost Revenue'!BE$2,'Distribution Rates'!$C:$C,'Lost Revenue'!$A56))*-BE31*'CVVA Data'!F41</f>
        <v>0</v>
      </c>
      <c r="BF56" s="128">
        <f>(SUMIFS('Distribution Rates'!G:G,'Distribution Rates'!$B:$B,'Lost Revenue'!$B56,'Distribution Rates'!$A:$A,'Lost Revenue'!BF$2,'Distribution Rates'!$C:$C,'Lost Revenue'!$A56))*-BF31*'CVVA Data'!G41</f>
        <v>0</v>
      </c>
      <c r="BG56" s="128">
        <f>(SUMIFS('Distribution Rates'!H:H,'Distribution Rates'!$B:$B,'Lost Revenue'!$B56,'Distribution Rates'!$A:$A,'Lost Revenue'!BG$2,'Distribution Rates'!$C:$C,'Lost Revenue'!$A56))*-BG31*'CVVA Data'!H41</f>
        <v>0</v>
      </c>
      <c r="BH56" s="128">
        <f>(SUMIFS('Distribution Rates'!I:I,'Distribution Rates'!$B:$B,'Lost Revenue'!$B56,'Distribution Rates'!$A:$A,'Lost Revenue'!BH$2,'Distribution Rates'!$C:$C,'Lost Revenue'!$A56))*-BH31*'CVVA Data'!I41</f>
        <v>0</v>
      </c>
      <c r="BI56" s="128">
        <f>(SUMIFS('Distribution Rates'!J:J,'Distribution Rates'!$B:$B,'Lost Revenue'!$B56,'Distribution Rates'!$A:$A,'Lost Revenue'!BI$2,'Distribution Rates'!$C:$C,'Lost Revenue'!$A56))*-BI31*'CVVA Data'!J41</f>
        <v>0</v>
      </c>
      <c r="BJ56" s="128">
        <f>(SUMIFS('Distribution Rates'!K:K,'Distribution Rates'!$B:$B,'Lost Revenue'!$B56,'Distribution Rates'!$A:$A,'Lost Revenue'!BJ$2,'Distribution Rates'!$C:$C,'Lost Revenue'!$A56))*-BJ31*'CVVA Data'!K41</f>
        <v>0</v>
      </c>
      <c r="BK56" s="128">
        <f>(SUMIFS('Distribution Rates'!L:L,'Distribution Rates'!$B:$B,'Lost Revenue'!$B56,'Distribution Rates'!$A:$A,'Lost Revenue'!BK$2,'Distribution Rates'!$C:$C,'Lost Revenue'!$A56))*-BK31*'CVVA Data'!L41</f>
        <v>0</v>
      </c>
      <c r="BL56" s="128">
        <f>(SUMIFS('Distribution Rates'!M:M,'Distribution Rates'!$B:$B,'Lost Revenue'!$B56,'Distribution Rates'!$A:$A,'Lost Revenue'!BL$2,'Distribution Rates'!$C:$C,'Lost Revenue'!$A56))*-BL31*'CVVA Data'!M41</f>
        <v>0</v>
      </c>
      <c r="BM56" s="128">
        <f>(SUMIFS('Distribution Rates'!N:N,'Distribution Rates'!$B:$B,'Lost Revenue'!$B56,'Distribution Rates'!$A:$A,'Lost Revenue'!BM$2,'Distribution Rates'!$C:$C,'Lost Revenue'!$A56))*-BM31*'CVVA Data'!N41</f>
        <v>0</v>
      </c>
      <c r="BN56" s="128">
        <f>(SUMIFS('Distribution Rates'!O:O,'Distribution Rates'!$B:$B,'Lost Revenue'!$B56,'Distribution Rates'!$A:$A,'Lost Revenue'!BN$2,'Distribution Rates'!$C:$C,'Lost Revenue'!$A56))*-BN31*'CVVA Data'!O41</f>
        <v>0</v>
      </c>
      <c r="BO56" s="128">
        <f>(SUMIFS('Distribution Rates'!P:P,'Distribution Rates'!$B:$B,'Lost Revenue'!$B56,'Distribution Rates'!$A:$A,'Lost Revenue'!BO$2,'Distribution Rates'!$C:$C,'Lost Revenue'!$A56))*-BO31*'CVVA Data'!P41</f>
        <v>0</v>
      </c>
      <c r="BP56" s="128">
        <f t="shared" ref="BP56" si="170">SUM(BD56:BO56)</f>
        <v>0</v>
      </c>
    </row>
    <row r="57" spans="1:68" x14ac:dyDescent="0.25">
      <c r="C57" s="124" t="s">
        <v>4</v>
      </c>
      <c r="D57" s="132">
        <f>SUM(D50:D56)</f>
        <v>0</v>
      </c>
      <c r="E57" s="132">
        <f t="shared" ref="E57" si="171">SUM(E50:E56)</f>
        <v>0</v>
      </c>
      <c r="F57" s="132">
        <f t="shared" ref="F57" si="172">SUM(F50:F56)</f>
        <v>0</v>
      </c>
      <c r="G57" s="132">
        <f t="shared" ref="G57" si="173">SUM(G50:G56)</f>
        <v>0</v>
      </c>
      <c r="H57" s="132">
        <f t="shared" ref="H57" si="174">SUM(H50:H56)</f>
        <v>0</v>
      </c>
      <c r="I57" s="132">
        <f t="shared" ref="I57" si="175">SUM(I50:I56)</f>
        <v>0</v>
      </c>
      <c r="J57" s="132">
        <f t="shared" ref="J57" si="176">SUM(J50:J56)</f>
        <v>0</v>
      </c>
      <c r="K57" s="132">
        <f t="shared" ref="K57" si="177">SUM(K50:K56)</f>
        <v>0</v>
      </c>
      <c r="L57" s="132">
        <f t="shared" ref="L57" si="178">SUM(L50:L56)</f>
        <v>0</v>
      </c>
      <c r="M57" s="132">
        <f t="shared" ref="M57" si="179">SUM(M50:M56)</f>
        <v>0</v>
      </c>
      <c r="N57" s="132">
        <f t="shared" ref="N57" si="180">SUM(N50:N56)</f>
        <v>0</v>
      </c>
      <c r="O57" s="132">
        <f t="shared" ref="O57" si="181">SUM(O50:O56)</f>
        <v>0</v>
      </c>
      <c r="P57" s="132">
        <f t="shared" si="156"/>
        <v>0</v>
      </c>
      <c r="Q57" s="132">
        <f t="shared" ref="Q57" si="182">SUM(Q50:Q56)</f>
        <v>0</v>
      </c>
      <c r="R57" s="132">
        <f t="shared" ref="R57" si="183">SUM(R50:R56)</f>
        <v>0</v>
      </c>
      <c r="S57" s="132">
        <f t="shared" ref="S57" si="184">SUM(S50:S56)</f>
        <v>0</v>
      </c>
      <c r="T57" s="132">
        <f t="shared" ref="T57" si="185">SUM(T50:T56)</f>
        <v>7087.7371174400005</v>
      </c>
      <c r="U57" s="132">
        <f t="shared" ref="U57" si="186">SUM(U50:U56)</f>
        <v>7087.7371174400005</v>
      </c>
      <c r="V57" s="132">
        <f t="shared" ref="V57" si="187">SUM(V50:V56)</f>
        <v>7087.7371174400005</v>
      </c>
      <c r="W57" s="132">
        <f t="shared" ref="W57" si="188">SUM(W50:W56)</f>
        <v>9038.6097193751866</v>
      </c>
      <c r="X57" s="132">
        <f t="shared" ref="X57" si="189">SUM(X50:X56)</f>
        <v>3896.0519564662936</v>
      </c>
      <c r="Y57" s="132">
        <f t="shared" ref="Y57" si="190">SUM(Y50:Y56)</f>
        <v>7780.9567525425346</v>
      </c>
      <c r="Z57" s="132">
        <f t="shared" ref="Z57" si="191">SUM(Z50:Z56)</f>
        <v>23825.77453188652</v>
      </c>
      <c r="AA57" s="132">
        <f t="shared" ref="AA57" si="192">SUM(AA50:AA56)</f>
        <v>53445.051649977468</v>
      </c>
      <c r="AB57" s="132">
        <f t="shared" ref="AB57" si="193">SUM(AB50:AB56)</f>
        <v>88498.80321754879</v>
      </c>
      <c r="AC57" s="132">
        <f t="shared" si="157"/>
        <v>207748.4591801168</v>
      </c>
      <c r="AD57" s="132">
        <f t="shared" ref="AD57" si="194">SUM(AD50:AD56)</f>
        <v>122943.71991828294</v>
      </c>
      <c r="AE57" s="132">
        <f t="shared" ref="AE57" si="195">SUM(AE50:AE56)</f>
        <v>90706.903238958403</v>
      </c>
      <c r="AF57" s="132">
        <f t="shared" ref="AF57" si="196">SUM(AF50:AF56)</f>
        <v>67844.255221738233</v>
      </c>
      <c r="AG57" s="132">
        <f t="shared" ref="AG57" si="197">SUM(AG50:AG56)</f>
        <v>37160.156268356339</v>
      </c>
      <c r="AH57" s="132">
        <f t="shared" ref="AH57" si="198">SUM(AH50:AH56)</f>
        <v>25120.245205654541</v>
      </c>
      <c r="AI57" s="132">
        <f t="shared" ref="AI57" si="199">SUM(AI50:AI56)</f>
        <v>5958.9563418276593</v>
      </c>
      <c r="AJ57" s="132">
        <f t="shared" ref="AJ57" si="200">SUM(AJ50:AJ56)</f>
        <v>7934.1398478311003</v>
      </c>
      <c r="AK57" s="132">
        <f t="shared" ref="AK57" si="201">SUM(AK50:AK56)</f>
        <v>13754.031574664181</v>
      </c>
      <c r="AL57" s="132">
        <f t="shared" ref="AL57" si="202">SUM(AL50:AL56)</f>
        <v>27375.218482950815</v>
      </c>
      <c r="AM57" s="132">
        <f t="shared" ref="AM57" si="203">SUM(AM50:AM56)</f>
        <v>68018.181365809025</v>
      </c>
      <c r="AN57" s="132">
        <f t="shared" ref="AN57" si="204">SUM(AN50:AN56)</f>
        <v>120910.70820397319</v>
      </c>
      <c r="AO57" s="132">
        <f t="shared" ref="AO57" si="205">SUM(AO50:AO56)</f>
        <v>239531.16670973619</v>
      </c>
      <c r="AP57" s="132">
        <f t="shared" si="158"/>
        <v>827257.68237978267</v>
      </c>
      <c r="AQ57" s="132">
        <f t="shared" ref="AQ57" si="206">SUM(AQ50:AQ56)</f>
        <v>274072.86975589069</v>
      </c>
      <c r="AR57" s="132">
        <f t="shared" ref="AR57" si="207">SUM(AR50:AR56)</f>
        <v>211452.02829625545</v>
      </c>
      <c r="AS57" s="132">
        <f t="shared" ref="AS57" si="208">SUM(AS50:AS56)</f>
        <v>179472.00020624851</v>
      </c>
      <c r="AT57" s="132">
        <f t="shared" ref="AT57" si="209">SUM(AT50:AT56)</f>
        <v>111090.0486822614</v>
      </c>
      <c r="AU57" s="132">
        <f t="shared" ref="AU57" si="210">SUM(AU50:AU56)</f>
        <v>75832.436153324423</v>
      </c>
      <c r="AV57" s="132">
        <f t="shared" ref="AV57" si="211">SUM(AV50:AV56)</f>
        <v>25241.295385144396</v>
      </c>
      <c r="AW57" s="132">
        <f t="shared" ref="AW57" si="212">SUM(AW50:AW56)</f>
        <v>18356.861227482153</v>
      </c>
      <c r="AX57" s="132">
        <f t="shared" ref="AX57" si="213">SUM(AX50:AX56)</f>
        <v>19275.311936292859</v>
      </c>
      <c r="AY57" s="132">
        <f t="shared" ref="AY57" si="214">SUM(AY50:AY56)</f>
        <v>26154.315847922571</v>
      </c>
      <c r="AZ57" s="132">
        <f t="shared" ref="AZ57" si="215">SUM(AZ50:AZ56)</f>
        <v>57456.457228297913</v>
      </c>
      <c r="BA57" s="132">
        <f t="shared" ref="BA57" si="216">SUM(BA50:BA56)</f>
        <v>92740.135612363694</v>
      </c>
      <c r="BB57" s="132">
        <f t="shared" ref="BB57" si="217">SUM(BB50:BB56)</f>
        <v>135989.69070512927</v>
      </c>
      <c r="BC57" s="132">
        <f t="shared" si="159"/>
        <v>1227133.4510366134</v>
      </c>
      <c r="BD57" s="132">
        <f t="shared" ref="BD57" si="218">SUM(BD50:BD56)</f>
        <v>187030.4416415887</v>
      </c>
      <c r="BE57" s="132">
        <f t="shared" ref="BE57" si="219">SUM(BE50:BE56)</f>
        <v>133517.95245317195</v>
      </c>
      <c r="BF57" s="132">
        <f t="shared" ref="BF57" si="220">SUM(BF50:BF56)</f>
        <v>106117.21918360886</v>
      </c>
      <c r="BG57" s="132">
        <f t="shared" ref="BG57" si="221">SUM(BG50:BG56)</f>
        <v>71523.987050939075</v>
      </c>
      <c r="BH57" s="132">
        <f t="shared" ref="BH57" si="222">SUM(BH50:BH56)</f>
        <v>41871.929179649276</v>
      </c>
      <c r="BI57" s="132">
        <f t="shared" ref="BI57" si="223">SUM(BI50:BI56)</f>
        <v>15985.385036671283</v>
      </c>
      <c r="BJ57" s="132">
        <f t="shared" ref="BJ57" si="224">SUM(BJ50:BJ56)</f>
        <v>11484.653554061359</v>
      </c>
      <c r="BK57" s="132">
        <f t="shared" ref="BK57" si="225">SUM(BK50:BK56)</f>
        <v>11182.527036144889</v>
      </c>
      <c r="BL57" s="132">
        <f t="shared" ref="BL57" si="226">SUM(BL50:BL56)</f>
        <v>15715.518625074315</v>
      </c>
      <c r="BM57" s="132">
        <f t="shared" ref="BM57" si="227">SUM(BM50:BM56)</f>
        <v>31692.070273875284</v>
      </c>
      <c r="BN57" s="132">
        <f t="shared" ref="BN57" si="228">SUM(BN50:BN56)</f>
        <v>59184.758434869698</v>
      </c>
      <c r="BO57" s="132">
        <f t="shared" ref="BO57" si="229">SUM(BO50:BO56)</f>
        <v>82968.292363124856</v>
      </c>
      <c r="BP57" s="132">
        <f t="shared" si="160"/>
        <v>768274.7348327795</v>
      </c>
    </row>
    <row r="58" spans="1:68" x14ac:dyDescent="0.25"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2"/>
      <c r="AC58" s="122"/>
      <c r="AD58" s="122"/>
      <c r="AE58" s="122"/>
      <c r="AF58" s="122"/>
      <c r="AG58" s="122"/>
      <c r="AH58" s="122"/>
      <c r="AI58" s="122"/>
      <c r="AJ58" s="122"/>
      <c r="AK58" s="122"/>
      <c r="AL58" s="122"/>
      <c r="AM58" s="122"/>
      <c r="AN58" s="122"/>
      <c r="AO58" s="122"/>
      <c r="AP58" s="122"/>
      <c r="AQ58" s="122"/>
      <c r="AR58" s="122"/>
      <c r="AS58" s="122"/>
      <c r="AT58" s="122"/>
      <c r="AU58" s="122"/>
      <c r="AV58" s="122"/>
      <c r="AW58" s="122"/>
      <c r="AX58" s="122"/>
      <c r="AY58" s="122"/>
      <c r="AZ58" s="122"/>
      <c r="BA58" s="122"/>
      <c r="BB58" s="122"/>
      <c r="BC58" s="122"/>
      <c r="BD58" s="122"/>
      <c r="BE58" s="122"/>
      <c r="BF58" s="122"/>
      <c r="BG58" s="122"/>
      <c r="BH58" s="122"/>
      <c r="BI58" s="122"/>
      <c r="BJ58" s="122"/>
      <c r="BK58" s="122"/>
      <c r="BL58" s="122"/>
      <c r="BM58" s="122"/>
      <c r="BN58" s="122"/>
      <c r="BO58" s="122"/>
      <c r="BP58" s="122"/>
    </row>
    <row r="59" spans="1:68" x14ac:dyDescent="0.25"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2"/>
      <c r="AC59" s="122"/>
      <c r="AD59" s="122"/>
      <c r="AE59" s="122"/>
      <c r="AF59" s="122"/>
      <c r="AG59" s="122"/>
      <c r="AH59" s="122"/>
      <c r="AI59" s="122"/>
      <c r="AJ59" s="122"/>
      <c r="AK59" s="122"/>
      <c r="AL59" s="122"/>
      <c r="AM59" s="122"/>
      <c r="AN59" s="122"/>
      <c r="AO59" s="122"/>
      <c r="AP59" s="122"/>
      <c r="AQ59" s="122"/>
      <c r="AR59" s="122"/>
      <c r="AS59" s="122"/>
      <c r="AT59" s="122"/>
      <c r="AU59" s="122"/>
      <c r="AV59" s="122"/>
      <c r="AW59" s="122"/>
      <c r="AX59" s="122"/>
      <c r="AY59" s="122"/>
      <c r="AZ59" s="122"/>
      <c r="BA59" s="122"/>
      <c r="BB59" s="122"/>
      <c r="BC59" s="122"/>
      <c r="BD59" s="122"/>
      <c r="BE59" s="122"/>
      <c r="BF59" s="122"/>
      <c r="BG59" s="122"/>
      <c r="BH59" s="122"/>
      <c r="BI59" s="122"/>
      <c r="BJ59" s="122"/>
      <c r="BK59" s="122"/>
      <c r="BL59" s="122"/>
      <c r="BM59" s="122"/>
      <c r="BN59" s="122"/>
      <c r="BO59" s="122"/>
      <c r="BP59" s="122"/>
    </row>
    <row r="60" spans="1:68" s="86" customFormat="1" x14ac:dyDescent="0.25">
      <c r="C60" s="133" t="s">
        <v>67</v>
      </c>
      <c r="D60" s="134">
        <f>D46+D57</f>
        <v>0</v>
      </c>
      <c r="E60" s="134">
        <f t="shared" ref="E60:BP60" si="230">E46+E57</f>
        <v>0</v>
      </c>
      <c r="F60" s="134">
        <f t="shared" si="230"/>
        <v>0</v>
      </c>
      <c r="G60" s="134">
        <f t="shared" si="230"/>
        <v>0</v>
      </c>
      <c r="H60" s="134">
        <f t="shared" si="230"/>
        <v>0</v>
      </c>
      <c r="I60" s="134">
        <f t="shared" si="230"/>
        <v>0</v>
      </c>
      <c r="J60" s="134">
        <f t="shared" si="230"/>
        <v>0</v>
      </c>
      <c r="K60" s="134">
        <f t="shared" si="230"/>
        <v>0</v>
      </c>
      <c r="L60" s="134">
        <f t="shared" si="230"/>
        <v>0</v>
      </c>
      <c r="M60" s="134">
        <f t="shared" si="230"/>
        <v>0</v>
      </c>
      <c r="N60" s="134">
        <f t="shared" si="230"/>
        <v>0</v>
      </c>
      <c r="O60" s="134">
        <f t="shared" si="230"/>
        <v>0</v>
      </c>
      <c r="P60" s="134">
        <f t="shared" si="230"/>
        <v>0</v>
      </c>
      <c r="Q60" s="134">
        <f t="shared" si="230"/>
        <v>0</v>
      </c>
      <c r="R60" s="134">
        <f t="shared" si="230"/>
        <v>0</v>
      </c>
      <c r="S60" s="134">
        <f t="shared" si="230"/>
        <v>0</v>
      </c>
      <c r="T60" s="134">
        <f t="shared" si="230"/>
        <v>10192.73711744</v>
      </c>
      <c r="U60" s="134">
        <f t="shared" si="230"/>
        <v>10192.73711744</v>
      </c>
      <c r="V60" s="134">
        <f t="shared" si="230"/>
        <v>10192.73711744</v>
      </c>
      <c r="W60" s="134">
        <f t="shared" si="230"/>
        <v>16489.619719375187</v>
      </c>
      <c r="X60" s="134">
        <f t="shared" si="230"/>
        <v>12588.071956466294</v>
      </c>
      <c r="Y60" s="134">
        <f t="shared" si="230"/>
        <v>20818.986752542536</v>
      </c>
      <c r="Z60" s="134">
        <f t="shared" si="230"/>
        <v>41209.814531886521</v>
      </c>
      <c r="AA60" s="134">
        <f t="shared" si="230"/>
        <v>73956.861649977465</v>
      </c>
      <c r="AB60" s="134">
        <f t="shared" si="230"/>
        <v>110717.10321754879</v>
      </c>
      <c r="AC60" s="134">
        <f t="shared" si="230"/>
        <v>306358.66918011679</v>
      </c>
      <c r="AD60" s="134">
        <f t="shared" si="230"/>
        <v>146032.19991828295</v>
      </c>
      <c r="AE60" s="134">
        <f t="shared" si="230"/>
        <v>113039.92323895841</v>
      </c>
      <c r="AF60" s="134">
        <f t="shared" si="230"/>
        <v>86615.715221738239</v>
      </c>
      <c r="AG60" s="134">
        <f t="shared" si="230"/>
        <v>51394.336268356339</v>
      </c>
      <c r="AH60" s="134">
        <f t="shared" si="230"/>
        <v>34967.905205654541</v>
      </c>
      <c r="AI60" s="134">
        <f t="shared" si="230"/>
        <v>13022.376341827661</v>
      </c>
      <c r="AJ60" s="134">
        <f t="shared" si="230"/>
        <v>21892.579847831101</v>
      </c>
      <c r="AK60" s="134">
        <f t="shared" si="230"/>
        <v>34405.181574664181</v>
      </c>
      <c r="AL60" s="134">
        <f t="shared" si="230"/>
        <v>53451.928482950811</v>
      </c>
      <c r="AM60" s="134">
        <f t="shared" si="230"/>
        <v>100761.82136580902</v>
      </c>
      <c r="AN60" s="134">
        <f t="shared" si="230"/>
        <v>159827.5282039732</v>
      </c>
      <c r="AO60" s="134">
        <f t="shared" si="230"/>
        <v>281914.2667097362</v>
      </c>
      <c r="AP60" s="134">
        <f t="shared" si="230"/>
        <v>1097325.7623797827</v>
      </c>
      <c r="AQ60" s="134">
        <f t="shared" si="230"/>
        <v>323025.2597558907</v>
      </c>
      <c r="AR60" s="134">
        <f t="shared" si="230"/>
        <v>256457.68829625545</v>
      </c>
      <c r="AS60" s="134">
        <f t="shared" si="230"/>
        <v>222636.68020624851</v>
      </c>
      <c r="AT60" s="134">
        <f t="shared" si="230"/>
        <v>152234.01868226141</v>
      </c>
      <c r="AU60" s="134">
        <f t="shared" si="230"/>
        <v>115658.74615332443</v>
      </c>
      <c r="AV60" s="134">
        <f t="shared" si="230"/>
        <v>63121.555385144398</v>
      </c>
      <c r="AW60" s="134">
        <f t="shared" si="230"/>
        <v>55926.041227482157</v>
      </c>
      <c r="AX60" s="134">
        <f t="shared" si="230"/>
        <v>55876.661936292861</v>
      </c>
      <c r="AY60" s="134">
        <f t="shared" si="230"/>
        <v>61951.695847922572</v>
      </c>
      <c r="AZ60" s="134">
        <f t="shared" si="230"/>
        <v>88415.997228297914</v>
      </c>
      <c r="BA60" s="134">
        <f t="shared" si="230"/>
        <v>119163.28561236369</v>
      </c>
      <c r="BB60" s="134">
        <f t="shared" si="230"/>
        <v>159765.81070512926</v>
      </c>
      <c r="BC60" s="134">
        <f t="shared" si="230"/>
        <v>1674233.4410366134</v>
      </c>
      <c r="BD60" s="134">
        <f t="shared" si="230"/>
        <v>210249.7016415887</v>
      </c>
      <c r="BE60" s="134">
        <f t="shared" si="230"/>
        <v>155555.48245317195</v>
      </c>
      <c r="BF60" s="134">
        <f t="shared" si="230"/>
        <v>125576.80918360886</v>
      </c>
      <c r="BG60" s="134">
        <f t="shared" si="230"/>
        <v>89884.367050939065</v>
      </c>
      <c r="BH60" s="134">
        <f t="shared" si="230"/>
        <v>57658.549179649279</v>
      </c>
      <c r="BI60" s="134">
        <f t="shared" si="230"/>
        <v>28726.115036671283</v>
      </c>
      <c r="BJ60" s="134">
        <f t="shared" si="230"/>
        <v>22892.883554061358</v>
      </c>
      <c r="BK60" s="134">
        <f t="shared" si="230"/>
        <v>22099.817036144887</v>
      </c>
      <c r="BL60" s="134">
        <f t="shared" si="230"/>
        <v>26797.848625074315</v>
      </c>
      <c r="BM60" s="134">
        <f t="shared" si="230"/>
        <v>42856.920273875279</v>
      </c>
      <c r="BN60" s="134">
        <f t="shared" si="230"/>
        <v>70178.298434869706</v>
      </c>
      <c r="BO60" s="134">
        <f t="shared" si="230"/>
        <v>93803.06236312486</v>
      </c>
      <c r="BP60" s="134">
        <f t="shared" si="230"/>
        <v>946279.8548327795</v>
      </c>
    </row>
    <row r="62" spans="1:68" x14ac:dyDescent="0.25">
      <c r="V62" s="37"/>
      <c r="AV62" s="88"/>
    </row>
  </sheetData>
  <sheetProtection sheet="1" objects="1" scenarios="1"/>
  <phoneticPr fontId="12" type="noConversion"/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079932-F038-4D41-B726-5950FB580139}">
  <dimension ref="A1:K19"/>
  <sheetViews>
    <sheetView showGridLines="0" zoomScale="110" zoomScaleNormal="110" workbookViewId="0">
      <selection activeCell="A19" sqref="A19"/>
    </sheetView>
  </sheetViews>
  <sheetFormatPr defaultColWidth="13.28515625" defaultRowHeight="15" x14ac:dyDescent="0.25"/>
  <cols>
    <col min="1" max="1" width="44.140625" bestFit="1" customWidth="1"/>
    <col min="2" max="2" width="11.85546875" customWidth="1"/>
    <col min="3" max="3" width="7.7109375" bestFit="1" customWidth="1"/>
    <col min="4" max="11" width="7.28515625" bestFit="1" customWidth="1"/>
  </cols>
  <sheetData>
    <row r="1" spans="1:11" x14ac:dyDescent="0.25">
      <c r="A1" s="6" t="s">
        <v>9</v>
      </c>
    </row>
    <row r="3" spans="1:11" x14ac:dyDescent="0.25">
      <c r="A3" s="1" t="s">
        <v>0</v>
      </c>
      <c r="B3" s="1">
        <v>2019</v>
      </c>
      <c r="C3" s="1">
        <v>2020</v>
      </c>
      <c r="D3" s="1">
        <v>2021</v>
      </c>
      <c r="E3" s="1">
        <v>2022</v>
      </c>
      <c r="F3" s="1">
        <v>2023</v>
      </c>
      <c r="G3" s="1">
        <v>2024</v>
      </c>
      <c r="H3" s="1">
        <v>2025</v>
      </c>
      <c r="I3" s="1">
        <v>2026</v>
      </c>
      <c r="J3" s="1">
        <v>2027</v>
      </c>
      <c r="K3" s="1">
        <v>2028</v>
      </c>
    </row>
    <row r="4" spans="1:11" x14ac:dyDescent="0.25">
      <c r="A4" s="2" t="s">
        <v>1</v>
      </c>
      <c r="B4" s="3">
        <v>979</v>
      </c>
      <c r="C4" s="3">
        <v>2583</v>
      </c>
      <c r="D4" s="3">
        <v>3676</v>
      </c>
      <c r="E4" s="3">
        <v>4332</v>
      </c>
      <c r="F4" s="3">
        <v>4887</v>
      </c>
      <c r="G4" s="3">
        <v>5137</v>
      </c>
      <c r="H4" s="3">
        <v>5193</v>
      </c>
      <c r="I4" s="3">
        <v>5233</v>
      </c>
      <c r="J4" s="3">
        <v>5271</v>
      </c>
      <c r="K4" s="3">
        <v>5278</v>
      </c>
    </row>
    <row r="5" spans="1:11" ht="17.25" x14ac:dyDescent="0.25">
      <c r="A5" s="4" t="s">
        <v>2</v>
      </c>
      <c r="B5" s="5">
        <v>2</v>
      </c>
      <c r="C5" s="5">
        <v>1293</v>
      </c>
      <c r="D5" s="5">
        <v>3676</v>
      </c>
      <c r="E5" s="5">
        <v>4332</v>
      </c>
      <c r="F5" s="5">
        <v>4887</v>
      </c>
      <c r="G5" s="5">
        <v>5137</v>
      </c>
      <c r="H5" s="5">
        <v>5193</v>
      </c>
      <c r="I5" s="5">
        <v>5233</v>
      </c>
      <c r="J5" s="5">
        <v>5271</v>
      </c>
      <c r="K5" s="5">
        <v>5278</v>
      </c>
    </row>
    <row r="6" spans="1:11" x14ac:dyDescent="0.25">
      <c r="A6" s="6" t="s">
        <v>3</v>
      </c>
      <c r="B6" s="7">
        <f>B5-B4</f>
        <v>-977</v>
      </c>
      <c r="C6" s="7">
        <f t="shared" ref="C6:K6" si="0">C5-C4</f>
        <v>-1290</v>
      </c>
      <c r="D6" s="7">
        <f t="shared" si="0"/>
        <v>0</v>
      </c>
      <c r="E6" s="7">
        <f t="shared" si="0"/>
        <v>0</v>
      </c>
      <c r="F6" s="7">
        <f t="shared" si="0"/>
        <v>0</v>
      </c>
      <c r="G6" s="7">
        <f t="shared" si="0"/>
        <v>0</v>
      </c>
      <c r="H6" s="7">
        <f t="shared" si="0"/>
        <v>0</v>
      </c>
      <c r="I6" s="7">
        <f t="shared" si="0"/>
        <v>0</v>
      </c>
      <c r="J6" s="7">
        <f t="shared" si="0"/>
        <v>0</v>
      </c>
      <c r="K6" s="7">
        <f t="shared" si="0"/>
        <v>0</v>
      </c>
    </row>
    <row r="9" spans="1:11" x14ac:dyDescent="0.25">
      <c r="A9" s="1" t="s">
        <v>0</v>
      </c>
      <c r="B9" s="1">
        <v>2019</v>
      </c>
      <c r="C9" s="1">
        <v>2020</v>
      </c>
      <c r="D9" s="1">
        <v>2021</v>
      </c>
      <c r="E9" s="1">
        <v>2022</v>
      </c>
      <c r="F9" s="1">
        <v>2023</v>
      </c>
      <c r="G9" s="1">
        <v>2024</v>
      </c>
      <c r="H9" s="1">
        <v>2025</v>
      </c>
      <c r="I9" s="1">
        <v>2026</v>
      </c>
      <c r="J9" s="1">
        <v>2027</v>
      </c>
      <c r="K9" s="1">
        <v>2028</v>
      </c>
    </row>
    <row r="10" spans="1:11" x14ac:dyDescent="0.25">
      <c r="A10" t="s">
        <v>36</v>
      </c>
      <c r="B10">
        <v>0</v>
      </c>
      <c r="C10">
        <v>1200</v>
      </c>
      <c r="D10">
        <v>3396</v>
      </c>
      <c r="E10">
        <v>3957</v>
      </c>
      <c r="F10">
        <v>4447</v>
      </c>
      <c r="G10">
        <v>4677</v>
      </c>
      <c r="H10">
        <v>4733</v>
      </c>
      <c r="I10">
        <v>4773</v>
      </c>
      <c r="J10">
        <v>4811</v>
      </c>
      <c r="K10">
        <v>4818</v>
      </c>
    </row>
    <row r="11" spans="1:11" x14ac:dyDescent="0.25">
      <c r="A11" t="s">
        <v>37</v>
      </c>
      <c r="B11">
        <v>0</v>
      </c>
      <c r="C11">
        <v>72</v>
      </c>
      <c r="D11">
        <v>215</v>
      </c>
      <c r="E11">
        <v>288</v>
      </c>
      <c r="F11">
        <v>343</v>
      </c>
      <c r="G11">
        <v>359</v>
      </c>
      <c r="H11">
        <v>359</v>
      </c>
      <c r="I11">
        <v>359</v>
      </c>
      <c r="J11">
        <v>359</v>
      </c>
      <c r="K11">
        <v>359</v>
      </c>
    </row>
    <row r="12" spans="1:11" x14ac:dyDescent="0.25">
      <c r="A12" t="s">
        <v>5</v>
      </c>
      <c r="B12">
        <v>0</v>
      </c>
      <c r="C12">
        <v>0</v>
      </c>
      <c r="D12">
        <v>0</v>
      </c>
      <c r="E12">
        <v>1</v>
      </c>
      <c r="F12">
        <v>2</v>
      </c>
      <c r="G12">
        <v>2</v>
      </c>
      <c r="H12">
        <v>2</v>
      </c>
      <c r="I12">
        <v>2</v>
      </c>
      <c r="J12">
        <v>2</v>
      </c>
      <c r="K12">
        <v>2</v>
      </c>
    </row>
    <row r="13" spans="1:11" x14ac:dyDescent="0.25">
      <c r="A13" t="s">
        <v>39</v>
      </c>
      <c r="B13">
        <v>0</v>
      </c>
      <c r="C13">
        <v>14</v>
      </c>
      <c r="D13">
        <v>44</v>
      </c>
      <c r="E13">
        <v>60</v>
      </c>
      <c r="F13">
        <v>68</v>
      </c>
      <c r="G13">
        <v>70</v>
      </c>
      <c r="H13">
        <v>70</v>
      </c>
      <c r="I13">
        <v>70</v>
      </c>
      <c r="J13">
        <v>70</v>
      </c>
      <c r="K13">
        <v>70</v>
      </c>
    </row>
    <row r="14" spans="1:11" x14ac:dyDescent="0.25">
      <c r="A14" t="s">
        <v>40</v>
      </c>
      <c r="B14">
        <v>0</v>
      </c>
      <c r="C14">
        <v>4</v>
      </c>
      <c r="D14">
        <v>15</v>
      </c>
      <c r="E14">
        <v>19</v>
      </c>
      <c r="F14">
        <v>20</v>
      </c>
      <c r="G14">
        <v>22</v>
      </c>
      <c r="H14">
        <v>22</v>
      </c>
      <c r="I14">
        <v>22</v>
      </c>
      <c r="J14">
        <v>22</v>
      </c>
      <c r="K14">
        <v>22</v>
      </c>
    </row>
    <row r="15" spans="1:11" x14ac:dyDescent="0.25">
      <c r="A15" t="s">
        <v>7</v>
      </c>
      <c r="B15">
        <v>0</v>
      </c>
      <c r="C15">
        <v>1</v>
      </c>
      <c r="D15">
        <v>4</v>
      </c>
      <c r="E15">
        <v>5</v>
      </c>
      <c r="F15">
        <v>5</v>
      </c>
      <c r="G15">
        <v>5</v>
      </c>
      <c r="H15">
        <v>5</v>
      </c>
      <c r="I15">
        <v>5</v>
      </c>
      <c r="J15">
        <v>5</v>
      </c>
      <c r="K15">
        <v>5</v>
      </c>
    </row>
    <row r="16" spans="1:11" ht="17.25" x14ac:dyDescent="0.25">
      <c r="A16" t="s">
        <v>8</v>
      </c>
      <c r="B16" s="5">
        <v>2</v>
      </c>
      <c r="C16" s="5">
        <v>2</v>
      </c>
      <c r="D16" s="5">
        <v>2</v>
      </c>
      <c r="E16" s="5">
        <v>2</v>
      </c>
      <c r="F16" s="5">
        <v>2</v>
      </c>
      <c r="G16" s="5">
        <v>2</v>
      </c>
      <c r="H16" s="5">
        <v>2</v>
      </c>
      <c r="I16" s="5">
        <v>2</v>
      </c>
      <c r="J16" s="5">
        <v>2</v>
      </c>
      <c r="K16" s="5">
        <v>2</v>
      </c>
    </row>
    <row r="17" spans="1:11" x14ac:dyDescent="0.25">
      <c r="A17" s="6" t="s">
        <v>4</v>
      </c>
      <c r="B17" s="7">
        <f t="shared" ref="B17:K17" si="1">SUM(B10:B16)</f>
        <v>2</v>
      </c>
      <c r="C17" s="7">
        <f t="shared" si="1"/>
        <v>1293</v>
      </c>
      <c r="D17" s="7">
        <f t="shared" si="1"/>
        <v>3676</v>
      </c>
      <c r="E17" s="7">
        <f t="shared" si="1"/>
        <v>4332</v>
      </c>
      <c r="F17" s="7">
        <f t="shared" si="1"/>
        <v>4887</v>
      </c>
      <c r="G17" s="7">
        <f t="shared" si="1"/>
        <v>5137</v>
      </c>
      <c r="H17" s="7">
        <f t="shared" si="1"/>
        <v>5193</v>
      </c>
      <c r="I17" s="7">
        <f t="shared" si="1"/>
        <v>5233</v>
      </c>
      <c r="J17" s="7">
        <f t="shared" si="1"/>
        <v>5271</v>
      </c>
      <c r="K17" s="7">
        <f t="shared" si="1"/>
        <v>5278</v>
      </c>
    </row>
    <row r="19" spans="1:11" x14ac:dyDescent="0.25">
      <c r="B19" s="34"/>
    </row>
  </sheetData>
  <sheetProtection sheet="1" objects="1" scenarios="1"/>
  <pageMargins left="0.7" right="0.7" top="0.75" bottom="0.75" header="0.3" footer="0.3"/>
  <ignoredErrors>
    <ignoredError sqref="B17:K17" formulaRange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383965-BFA7-4F8F-A3EC-602E57DC8E3D}">
  <dimension ref="C1:CC28"/>
  <sheetViews>
    <sheetView showGridLines="0" topLeftCell="C1" workbookViewId="0">
      <selection activeCell="M29" sqref="M29"/>
    </sheetView>
  </sheetViews>
  <sheetFormatPr defaultRowHeight="15" x14ac:dyDescent="0.25"/>
  <cols>
    <col min="1" max="2" width="0" hidden="1" customWidth="1"/>
    <col min="3" max="3" width="25.5703125" customWidth="1"/>
  </cols>
  <sheetData>
    <row r="1" spans="3:81" x14ac:dyDescent="0.25">
      <c r="C1" s="135"/>
      <c r="D1" s="136" t="s">
        <v>20</v>
      </c>
      <c r="E1" s="136" t="s">
        <v>21</v>
      </c>
      <c r="F1" s="136" t="s">
        <v>22</v>
      </c>
      <c r="G1" s="136" t="s">
        <v>23</v>
      </c>
      <c r="H1" s="136" t="s">
        <v>24</v>
      </c>
      <c r="I1" s="136" t="s">
        <v>25</v>
      </c>
      <c r="J1" s="136" t="s">
        <v>26</v>
      </c>
      <c r="K1" s="136" t="s">
        <v>27</v>
      </c>
      <c r="L1" s="136" t="s">
        <v>28</v>
      </c>
      <c r="M1" s="136" t="s">
        <v>29</v>
      </c>
      <c r="N1" s="136" t="s">
        <v>30</v>
      </c>
      <c r="O1" s="136" t="s">
        <v>31</v>
      </c>
      <c r="P1" s="136" t="s">
        <v>4</v>
      </c>
      <c r="Q1" s="136" t="s">
        <v>20</v>
      </c>
      <c r="R1" s="136" t="s">
        <v>21</v>
      </c>
      <c r="S1" s="136" t="s">
        <v>22</v>
      </c>
      <c r="T1" s="136" t="s">
        <v>23</v>
      </c>
      <c r="U1" s="136" t="s">
        <v>24</v>
      </c>
      <c r="V1" s="136" t="s">
        <v>25</v>
      </c>
      <c r="W1" s="136" t="s">
        <v>26</v>
      </c>
      <c r="X1" s="136" t="s">
        <v>27</v>
      </c>
      <c r="Y1" s="136" t="s">
        <v>28</v>
      </c>
      <c r="Z1" s="136" t="s">
        <v>29</v>
      </c>
      <c r="AA1" s="136" t="s">
        <v>30</v>
      </c>
      <c r="AB1" s="136" t="s">
        <v>31</v>
      </c>
      <c r="AC1" s="136" t="s">
        <v>4</v>
      </c>
      <c r="AD1" s="136" t="s">
        <v>20</v>
      </c>
      <c r="AE1" s="136" t="s">
        <v>21</v>
      </c>
      <c r="AF1" s="136" t="s">
        <v>22</v>
      </c>
      <c r="AG1" s="136" t="s">
        <v>23</v>
      </c>
      <c r="AH1" s="136" t="s">
        <v>24</v>
      </c>
      <c r="AI1" s="136" t="s">
        <v>25</v>
      </c>
      <c r="AJ1" s="136" t="s">
        <v>26</v>
      </c>
      <c r="AK1" s="136" t="s">
        <v>27</v>
      </c>
      <c r="AL1" s="136" t="s">
        <v>28</v>
      </c>
      <c r="AM1" s="136" t="s">
        <v>29</v>
      </c>
      <c r="AN1" s="136" t="s">
        <v>30</v>
      </c>
      <c r="AO1" s="136" t="s">
        <v>31</v>
      </c>
      <c r="AP1" s="136" t="s">
        <v>4</v>
      </c>
      <c r="AQ1" s="136" t="s">
        <v>20</v>
      </c>
      <c r="AR1" s="136" t="s">
        <v>21</v>
      </c>
      <c r="AS1" s="136" t="s">
        <v>22</v>
      </c>
      <c r="AT1" s="136" t="s">
        <v>23</v>
      </c>
      <c r="AU1" s="136" t="s">
        <v>24</v>
      </c>
      <c r="AV1" s="136" t="s">
        <v>25</v>
      </c>
      <c r="AW1" s="136" t="s">
        <v>26</v>
      </c>
      <c r="AX1" s="136" t="s">
        <v>27</v>
      </c>
      <c r="AY1" s="136" t="s">
        <v>28</v>
      </c>
      <c r="AZ1" s="136" t="s">
        <v>29</v>
      </c>
      <c r="BA1" s="136" t="s">
        <v>30</v>
      </c>
      <c r="BB1" s="136" t="s">
        <v>31</v>
      </c>
      <c r="BC1" s="136" t="s">
        <v>4</v>
      </c>
      <c r="BD1" s="136" t="s">
        <v>20</v>
      </c>
      <c r="BE1" s="136" t="s">
        <v>21</v>
      </c>
      <c r="BF1" s="136" t="s">
        <v>22</v>
      </c>
      <c r="BG1" s="136" t="s">
        <v>23</v>
      </c>
      <c r="BH1" s="136" t="s">
        <v>24</v>
      </c>
      <c r="BI1" s="136" t="s">
        <v>25</v>
      </c>
      <c r="BJ1" s="136" t="s">
        <v>26</v>
      </c>
      <c r="BK1" s="136" t="s">
        <v>27</v>
      </c>
      <c r="BL1" s="136" t="s">
        <v>28</v>
      </c>
      <c r="BM1" s="136" t="s">
        <v>29</v>
      </c>
      <c r="BN1" s="136" t="s">
        <v>30</v>
      </c>
      <c r="BO1" s="136" t="s">
        <v>31</v>
      </c>
      <c r="BP1" s="136" t="s">
        <v>4</v>
      </c>
      <c r="BQ1" s="8"/>
      <c r="BR1" s="8"/>
      <c r="BS1" s="8"/>
      <c r="BT1" s="8"/>
      <c r="BU1" s="8"/>
      <c r="BV1" s="8"/>
      <c r="BW1" s="8"/>
      <c r="BX1" s="8"/>
      <c r="BY1" s="8"/>
      <c r="BZ1" s="8"/>
      <c r="CA1" s="8"/>
      <c r="CB1" s="8"/>
      <c r="CC1" s="8"/>
    </row>
    <row r="2" spans="3:81" x14ac:dyDescent="0.25">
      <c r="C2" s="22"/>
      <c r="D2" s="21">
        <f>YEAR(D3)</f>
        <v>2019</v>
      </c>
      <c r="E2" s="21">
        <f t="shared" ref="E2:BO2" si="0">YEAR(E3)</f>
        <v>2019</v>
      </c>
      <c r="F2" s="21">
        <f t="shared" si="0"/>
        <v>2019</v>
      </c>
      <c r="G2" s="21">
        <f t="shared" si="0"/>
        <v>2019</v>
      </c>
      <c r="H2" s="21">
        <f t="shared" si="0"/>
        <v>2019</v>
      </c>
      <c r="I2" s="21">
        <f t="shared" si="0"/>
        <v>2019</v>
      </c>
      <c r="J2" s="21">
        <f t="shared" si="0"/>
        <v>2019</v>
      </c>
      <c r="K2" s="21">
        <f t="shared" si="0"/>
        <v>2019</v>
      </c>
      <c r="L2" s="21">
        <f t="shared" si="0"/>
        <v>2019</v>
      </c>
      <c r="M2" s="21">
        <f t="shared" si="0"/>
        <v>2019</v>
      </c>
      <c r="N2" s="21">
        <f t="shared" si="0"/>
        <v>2019</v>
      </c>
      <c r="O2" s="21">
        <f t="shared" si="0"/>
        <v>2019</v>
      </c>
      <c r="P2" s="21">
        <f>O2</f>
        <v>2019</v>
      </c>
      <c r="Q2" s="21">
        <f t="shared" si="0"/>
        <v>2020</v>
      </c>
      <c r="R2" s="21">
        <f t="shared" si="0"/>
        <v>2020</v>
      </c>
      <c r="S2" s="21">
        <f t="shared" si="0"/>
        <v>2020</v>
      </c>
      <c r="T2" s="21">
        <f t="shared" si="0"/>
        <v>2020</v>
      </c>
      <c r="U2" s="21">
        <f t="shared" si="0"/>
        <v>2020</v>
      </c>
      <c r="V2" s="21">
        <f t="shared" si="0"/>
        <v>2020</v>
      </c>
      <c r="W2" s="21">
        <f t="shared" si="0"/>
        <v>2020</v>
      </c>
      <c r="X2" s="21">
        <f t="shared" si="0"/>
        <v>2020</v>
      </c>
      <c r="Y2" s="21">
        <f t="shared" si="0"/>
        <v>2020</v>
      </c>
      <c r="Z2" s="21">
        <f t="shared" si="0"/>
        <v>2020</v>
      </c>
      <c r="AA2" s="21">
        <f t="shared" si="0"/>
        <v>2020</v>
      </c>
      <c r="AB2" s="21">
        <f t="shared" si="0"/>
        <v>2020</v>
      </c>
      <c r="AC2" s="21">
        <f>AB2</f>
        <v>2020</v>
      </c>
      <c r="AD2" s="21">
        <f t="shared" si="0"/>
        <v>2021</v>
      </c>
      <c r="AE2" s="21">
        <f t="shared" si="0"/>
        <v>2021</v>
      </c>
      <c r="AF2" s="21">
        <f t="shared" si="0"/>
        <v>2021</v>
      </c>
      <c r="AG2" s="21">
        <f t="shared" si="0"/>
        <v>2021</v>
      </c>
      <c r="AH2" s="21">
        <f t="shared" si="0"/>
        <v>2021</v>
      </c>
      <c r="AI2" s="21">
        <f t="shared" si="0"/>
        <v>2021</v>
      </c>
      <c r="AJ2" s="21">
        <f t="shared" si="0"/>
        <v>2021</v>
      </c>
      <c r="AK2" s="21">
        <f t="shared" si="0"/>
        <v>2021</v>
      </c>
      <c r="AL2" s="21">
        <f t="shared" si="0"/>
        <v>2021</v>
      </c>
      <c r="AM2" s="21">
        <f t="shared" si="0"/>
        <v>2021</v>
      </c>
      <c r="AN2" s="21">
        <f t="shared" si="0"/>
        <v>2021</v>
      </c>
      <c r="AO2" s="21">
        <f t="shared" si="0"/>
        <v>2021</v>
      </c>
      <c r="AP2" s="21">
        <f>AO2</f>
        <v>2021</v>
      </c>
      <c r="AQ2" s="21">
        <f t="shared" si="0"/>
        <v>2022</v>
      </c>
      <c r="AR2" s="21">
        <f t="shared" si="0"/>
        <v>2022</v>
      </c>
      <c r="AS2" s="21">
        <f t="shared" si="0"/>
        <v>2022</v>
      </c>
      <c r="AT2" s="21">
        <f t="shared" si="0"/>
        <v>2022</v>
      </c>
      <c r="AU2" s="21">
        <f t="shared" si="0"/>
        <v>2022</v>
      </c>
      <c r="AV2" s="21">
        <f t="shared" si="0"/>
        <v>2022</v>
      </c>
      <c r="AW2" s="21">
        <f t="shared" si="0"/>
        <v>2022</v>
      </c>
      <c r="AX2" s="21">
        <f t="shared" si="0"/>
        <v>2022</v>
      </c>
      <c r="AY2" s="21">
        <f t="shared" si="0"/>
        <v>2022</v>
      </c>
      <c r="AZ2" s="21">
        <f t="shared" si="0"/>
        <v>2022</v>
      </c>
      <c r="BA2" s="21">
        <f t="shared" si="0"/>
        <v>2022</v>
      </c>
      <c r="BB2" s="21">
        <f t="shared" si="0"/>
        <v>2022</v>
      </c>
      <c r="BC2" s="21">
        <f>BB2</f>
        <v>2022</v>
      </c>
      <c r="BD2" s="21">
        <f t="shared" si="0"/>
        <v>2023</v>
      </c>
      <c r="BE2" s="21">
        <f t="shared" si="0"/>
        <v>2023</v>
      </c>
      <c r="BF2" s="21">
        <f t="shared" si="0"/>
        <v>2023</v>
      </c>
      <c r="BG2" s="21">
        <f t="shared" si="0"/>
        <v>2023</v>
      </c>
      <c r="BH2" s="21">
        <f t="shared" si="0"/>
        <v>2023</v>
      </c>
      <c r="BI2" s="21">
        <f t="shared" si="0"/>
        <v>2023</v>
      </c>
      <c r="BJ2" s="21">
        <f t="shared" si="0"/>
        <v>2023</v>
      </c>
      <c r="BK2" s="21">
        <f t="shared" si="0"/>
        <v>2023</v>
      </c>
      <c r="BL2" s="21">
        <f t="shared" si="0"/>
        <v>2023</v>
      </c>
      <c r="BM2" s="21">
        <f t="shared" si="0"/>
        <v>2023</v>
      </c>
      <c r="BN2" s="21">
        <f t="shared" si="0"/>
        <v>2023</v>
      </c>
      <c r="BO2" s="21">
        <f t="shared" si="0"/>
        <v>2023</v>
      </c>
      <c r="BP2" s="21">
        <f>BO2</f>
        <v>2023</v>
      </c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</row>
    <row r="3" spans="3:81" s="6" customFormat="1" x14ac:dyDescent="0.25">
      <c r="C3" s="147"/>
      <c r="D3" s="149">
        <v>43466</v>
      </c>
      <c r="E3" s="149">
        <v>43497</v>
      </c>
      <c r="F3" s="149">
        <v>43525</v>
      </c>
      <c r="G3" s="149">
        <v>43556</v>
      </c>
      <c r="H3" s="149">
        <v>43586</v>
      </c>
      <c r="I3" s="149">
        <v>43617</v>
      </c>
      <c r="J3" s="149">
        <v>43647</v>
      </c>
      <c r="K3" s="149">
        <v>43678</v>
      </c>
      <c r="L3" s="149">
        <v>43709</v>
      </c>
      <c r="M3" s="149">
        <v>43739</v>
      </c>
      <c r="N3" s="149">
        <v>43770</v>
      </c>
      <c r="O3" s="149">
        <v>43800</v>
      </c>
      <c r="P3" s="150" t="s">
        <v>4</v>
      </c>
      <c r="Q3" s="149">
        <v>43831</v>
      </c>
      <c r="R3" s="149">
        <v>43862</v>
      </c>
      <c r="S3" s="149">
        <v>43891</v>
      </c>
      <c r="T3" s="149">
        <v>43922</v>
      </c>
      <c r="U3" s="149">
        <v>43952</v>
      </c>
      <c r="V3" s="149">
        <v>43983</v>
      </c>
      <c r="W3" s="149">
        <v>44013</v>
      </c>
      <c r="X3" s="149">
        <v>44044</v>
      </c>
      <c r="Y3" s="149">
        <v>44075</v>
      </c>
      <c r="Z3" s="149">
        <v>44105</v>
      </c>
      <c r="AA3" s="149">
        <v>44136</v>
      </c>
      <c r="AB3" s="149">
        <v>44166</v>
      </c>
      <c r="AC3" s="150" t="s">
        <v>4</v>
      </c>
      <c r="AD3" s="149">
        <v>44197</v>
      </c>
      <c r="AE3" s="149">
        <v>44228</v>
      </c>
      <c r="AF3" s="149">
        <v>44256</v>
      </c>
      <c r="AG3" s="149">
        <v>44287</v>
      </c>
      <c r="AH3" s="149">
        <v>44317</v>
      </c>
      <c r="AI3" s="149">
        <v>44348</v>
      </c>
      <c r="AJ3" s="149">
        <v>44378</v>
      </c>
      <c r="AK3" s="149">
        <v>44409</v>
      </c>
      <c r="AL3" s="149">
        <v>44440</v>
      </c>
      <c r="AM3" s="149">
        <v>44470</v>
      </c>
      <c r="AN3" s="149">
        <v>44501</v>
      </c>
      <c r="AO3" s="149">
        <v>44531</v>
      </c>
      <c r="AP3" s="150" t="s">
        <v>4</v>
      </c>
      <c r="AQ3" s="149">
        <v>44562</v>
      </c>
      <c r="AR3" s="149">
        <v>44593</v>
      </c>
      <c r="AS3" s="149">
        <v>44621</v>
      </c>
      <c r="AT3" s="149">
        <v>44652</v>
      </c>
      <c r="AU3" s="149">
        <v>44682</v>
      </c>
      <c r="AV3" s="149">
        <v>44713</v>
      </c>
      <c r="AW3" s="149">
        <v>44743</v>
      </c>
      <c r="AX3" s="149">
        <v>44774</v>
      </c>
      <c r="AY3" s="149">
        <v>44805</v>
      </c>
      <c r="AZ3" s="149">
        <v>44835</v>
      </c>
      <c r="BA3" s="149">
        <v>44866</v>
      </c>
      <c r="BB3" s="149">
        <v>44896</v>
      </c>
      <c r="BC3" s="150" t="s">
        <v>4</v>
      </c>
      <c r="BD3" s="149">
        <v>44927</v>
      </c>
      <c r="BE3" s="149">
        <v>44958</v>
      </c>
      <c r="BF3" s="149">
        <v>44986</v>
      </c>
      <c r="BG3" s="149">
        <v>45017</v>
      </c>
      <c r="BH3" s="149">
        <v>45047</v>
      </c>
      <c r="BI3" s="149">
        <v>45078</v>
      </c>
      <c r="BJ3" s="149">
        <v>45108</v>
      </c>
      <c r="BK3" s="149">
        <v>45139</v>
      </c>
      <c r="BL3" s="149">
        <v>45170</v>
      </c>
      <c r="BM3" s="149">
        <v>45200</v>
      </c>
      <c r="BN3" s="149">
        <v>45231</v>
      </c>
      <c r="BO3" s="149">
        <v>45261</v>
      </c>
      <c r="BP3" s="150" t="s">
        <v>4</v>
      </c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64"/>
    </row>
    <row r="4" spans="3:81" x14ac:dyDescent="0.25">
      <c r="C4" s="137" t="s">
        <v>53</v>
      </c>
      <c r="D4" s="139"/>
      <c r="E4" s="139"/>
      <c r="F4" s="139"/>
      <c r="G4" s="139"/>
      <c r="H4" s="139"/>
      <c r="I4" s="139"/>
      <c r="J4" s="139"/>
      <c r="K4" s="139"/>
      <c r="L4" s="139"/>
      <c r="M4" s="139"/>
      <c r="N4" s="139"/>
      <c r="O4" s="139"/>
      <c r="P4" s="139"/>
      <c r="Q4" s="139"/>
      <c r="R4" s="139"/>
      <c r="S4" s="139"/>
      <c r="T4" s="139"/>
      <c r="U4" s="139"/>
      <c r="V4" s="139"/>
      <c r="W4" s="139"/>
      <c r="X4" s="139"/>
      <c r="Y4" s="139"/>
      <c r="Z4" s="139"/>
      <c r="AA4" s="139"/>
      <c r="AB4" s="139"/>
      <c r="AC4" s="139"/>
      <c r="AD4" s="139"/>
      <c r="AE4" s="139"/>
      <c r="AF4" s="139"/>
      <c r="AG4" s="139"/>
      <c r="AH4" s="139"/>
      <c r="AI4" s="139"/>
      <c r="AJ4" s="140"/>
      <c r="AK4" s="140"/>
      <c r="AL4" s="140"/>
      <c r="AM4" s="140"/>
      <c r="AN4" s="140"/>
      <c r="AO4" s="140"/>
      <c r="AP4" s="139"/>
      <c r="AQ4" s="139"/>
      <c r="AR4" s="139"/>
      <c r="AS4" s="139"/>
      <c r="AT4" s="139"/>
      <c r="AU4" s="139"/>
      <c r="AV4" s="139"/>
      <c r="AW4" s="139"/>
      <c r="AX4" s="139"/>
      <c r="AY4" s="139"/>
      <c r="AZ4" s="139"/>
      <c r="BA4" s="139"/>
      <c r="BB4" s="139"/>
      <c r="BC4" s="139"/>
      <c r="BD4" s="139"/>
      <c r="BE4" s="139"/>
      <c r="BF4" s="139"/>
      <c r="BG4" s="139"/>
      <c r="BH4" s="139"/>
      <c r="BI4" s="139"/>
      <c r="BJ4" s="139"/>
      <c r="BK4" s="139"/>
      <c r="BL4" s="139"/>
      <c r="BM4" s="139"/>
      <c r="BN4" s="139"/>
      <c r="BO4" s="139"/>
      <c r="BP4" s="139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</row>
    <row r="5" spans="3:81" x14ac:dyDescent="0.25">
      <c r="C5" s="22" t="s">
        <v>36</v>
      </c>
      <c r="D5" s="22">
        <v>0</v>
      </c>
      <c r="E5" s="22">
        <v>0</v>
      </c>
      <c r="F5" s="22">
        <v>0</v>
      </c>
      <c r="G5" s="22">
        <v>0</v>
      </c>
      <c r="H5" s="22">
        <v>0</v>
      </c>
      <c r="I5" s="22">
        <v>0</v>
      </c>
      <c r="J5" s="22">
        <v>0</v>
      </c>
      <c r="K5" s="22">
        <v>0</v>
      </c>
      <c r="L5" s="22">
        <v>0</v>
      </c>
      <c r="M5" s="22">
        <v>0</v>
      </c>
      <c r="N5" s="22">
        <v>0</v>
      </c>
      <c r="O5" s="22">
        <f>'Customer Count_Application'!$B10</f>
        <v>0</v>
      </c>
      <c r="P5" s="22">
        <f>O5</f>
        <v>0</v>
      </c>
      <c r="Q5" s="141">
        <f t="shared" ref="Q5:Q11" si="1">O5</f>
        <v>0</v>
      </c>
      <c r="R5" s="141">
        <f t="shared" ref="R5:T11" si="2">Q5</f>
        <v>0</v>
      </c>
      <c r="S5" s="141">
        <f t="shared" si="2"/>
        <v>0</v>
      </c>
      <c r="T5" s="141">
        <f t="shared" si="2"/>
        <v>0</v>
      </c>
      <c r="U5" s="22">
        <f>ROUND($AB5/8+T5,0)</f>
        <v>150</v>
      </c>
      <c r="V5" s="22">
        <f t="shared" ref="V5:AA5" si="3">ROUND($AB5/8+U5,0)</f>
        <v>300</v>
      </c>
      <c r="W5" s="22">
        <f t="shared" si="3"/>
        <v>450</v>
      </c>
      <c r="X5" s="22">
        <f t="shared" si="3"/>
        <v>600</v>
      </c>
      <c r="Y5" s="22">
        <f t="shared" si="3"/>
        <v>750</v>
      </c>
      <c r="Z5" s="22">
        <f t="shared" si="3"/>
        <v>900</v>
      </c>
      <c r="AA5" s="22">
        <f t="shared" si="3"/>
        <v>1050</v>
      </c>
      <c r="AB5" s="22">
        <f>'Customer Count_Application'!$C10</f>
        <v>1200</v>
      </c>
      <c r="AC5" s="22">
        <f>AB5</f>
        <v>1200</v>
      </c>
      <c r="AD5" s="141">
        <f t="shared" ref="AD5:AD11" si="4">AB5</f>
        <v>1200</v>
      </c>
      <c r="AE5" s="141">
        <f t="shared" ref="AE5:AE11" si="5">AD5</f>
        <v>1200</v>
      </c>
      <c r="AF5" s="141">
        <f t="shared" ref="AF5:AF11" si="6">AE5</f>
        <v>1200</v>
      </c>
      <c r="AG5" s="141">
        <f t="shared" ref="AG5:AG11" si="7">AF5</f>
        <v>1200</v>
      </c>
      <c r="AH5" s="22">
        <f>ROUND(($AP5-$AG5)/7+AG5,0)</f>
        <v>1514</v>
      </c>
      <c r="AI5" s="22">
        <f t="shared" ref="AI5:AN5" si="8">ROUND(($AP5-$AG5)/7+AH5,0)</f>
        <v>1828</v>
      </c>
      <c r="AJ5" s="22">
        <f t="shared" si="8"/>
        <v>2142</v>
      </c>
      <c r="AK5" s="22">
        <f t="shared" si="8"/>
        <v>2456</v>
      </c>
      <c r="AL5" s="22">
        <f t="shared" si="8"/>
        <v>2770</v>
      </c>
      <c r="AM5" s="22">
        <f t="shared" si="8"/>
        <v>3084</v>
      </c>
      <c r="AN5" s="22">
        <f t="shared" si="8"/>
        <v>3398</v>
      </c>
      <c r="AO5" s="22">
        <f>'Customer Count_Application'!$D10</f>
        <v>3396</v>
      </c>
      <c r="AP5" s="22">
        <f>AO5</f>
        <v>3396</v>
      </c>
      <c r="AQ5" s="141">
        <f t="shared" ref="AQ5:AQ11" si="9">AO5</f>
        <v>3396</v>
      </c>
      <c r="AR5" s="141">
        <f t="shared" ref="AR5:AR11" si="10">AQ5</f>
        <v>3396</v>
      </c>
      <c r="AS5" s="141">
        <f t="shared" ref="AS5:AS11" si="11">AR5</f>
        <v>3396</v>
      </c>
      <c r="AT5" s="141">
        <f t="shared" ref="AT5:AT11" si="12">AS5</f>
        <v>3396</v>
      </c>
      <c r="AU5" s="22">
        <f>ROUND(($BB5-$AT5)/8+AT5,0)</f>
        <v>3466</v>
      </c>
      <c r="AV5" s="22">
        <f t="shared" ref="AV5:BA5" si="13">ROUND(($BB5-$AT5)/8+AU5,0)</f>
        <v>3536</v>
      </c>
      <c r="AW5" s="22">
        <f t="shared" si="13"/>
        <v>3606</v>
      </c>
      <c r="AX5" s="22">
        <f t="shared" si="13"/>
        <v>3676</v>
      </c>
      <c r="AY5" s="22">
        <f t="shared" si="13"/>
        <v>3746</v>
      </c>
      <c r="AZ5" s="22">
        <f t="shared" si="13"/>
        <v>3816</v>
      </c>
      <c r="BA5" s="22">
        <f t="shared" si="13"/>
        <v>3886</v>
      </c>
      <c r="BB5" s="22">
        <f>'Customer Count_Application'!$E10</f>
        <v>3957</v>
      </c>
      <c r="BC5" s="22">
        <f>BB5</f>
        <v>3957</v>
      </c>
      <c r="BD5" s="141">
        <f t="shared" ref="BD5:BD11" si="14">BB5</f>
        <v>3957</v>
      </c>
      <c r="BE5" s="141">
        <f t="shared" ref="BE5:BE11" si="15">BD5</f>
        <v>3957</v>
      </c>
      <c r="BF5" s="141">
        <f t="shared" ref="BF5:BF11" si="16">BE5</f>
        <v>3957</v>
      </c>
      <c r="BG5" s="141">
        <f t="shared" ref="BG5:BG11" si="17">BF5</f>
        <v>3957</v>
      </c>
      <c r="BH5" s="22">
        <f>ROUND(($BO5-$BG5)/8+BG5,0)</f>
        <v>4018</v>
      </c>
      <c r="BI5" s="22">
        <f t="shared" ref="BI5:BN5" si="18">ROUND(($BO5-$BG5)/8+BH5,0)</f>
        <v>4079</v>
      </c>
      <c r="BJ5" s="22">
        <f t="shared" si="18"/>
        <v>4140</v>
      </c>
      <c r="BK5" s="22">
        <f t="shared" si="18"/>
        <v>4201</v>
      </c>
      <c r="BL5" s="22">
        <f t="shared" si="18"/>
        <v>4262</v>
      </c>
      <c r="BM5" s="22">
        <f t="shared" si="18"/>
        <v>4323</v>
      </c>
      <c r="BN5" s="22">
        <f t="shared" si="18"/>
        <v>4384</v>
      </c>
      <c r="BO5" s="22">
        <f>'Customer Count_Application'!$F10</f>
        <v>4447</v>
      </c>
      <c r="BP5" s="22">
        <f>BO5</f>
        <v>4447</v>
      </c>
    </row>
    <row r="6" spans="3:81" x14ac:dyDescent="0.25">
      <c r="C6" s="22" t="s">
        <v>37</v>
      </c>
      <c r="D6" s="22">
        <v>0</v>
      </c>
      <c r="E6" s="22">
        <v>0</v>
      </c>
      <c r="F6" s="22">
        <v>0</v>
      </c>
      <c r="G6" s="22">
        <v>0</v>
      </c>
      <c r="H6" s="22">
        <v>0</v>
      </c>
      <c r="I6" s="22">
        <v>0</v>
      </c>
      <c r="J6" s="22">
        <v>0</v>
      </c>
      <c r="K6" s="22">
        <v>0</v>
      </c>
      <c r="L6" s="22">
        <v>0</v>
      </c>
      <c r="M6" s="22">
        <v>0</v>
      </c>
      <c r="N6" s="22">
        <v>0</v>
      </c>
      <c r="O6" s="22">
        <f>'Customer Count_Application'!$B11</f>
        <v>0</v>
      </c>
      <c r="P6" s="22">
        <f t="shared" ref="P6:P12" si="19">O6</f>
        <v>0</v>
      </c>
      <c r="Q6" s="141">
        <f t="shared" si="1"/>
        <v>0</v>
      </c>
      <c r="R6" s="141">
        <f t="shared" si="2"/>
        <v>0</v>
      </c>
      <c r="S6" s="141">
        <f t="shared" si="2"/>
        <v>0</v>
      </c>
      <c r="T6" s="141">
        <f t="shared" si="2"/>
        <v>0</v>
      </c>
      <c r="U6" s="22">
        <f t="shared" ref="U6:AA11" si="20">ROUND($AB6/8+T6,0)</f>
        <v>9</v>
      </c>
      <c r="V6" s="22">
        <f t="shared" si="20"/>
        <v>18</v>
      </c>
      <c r="W6" s="22">
        <f t="shared" si="20"/>
        <v>27</v>
      </c>
      <c r="X6" s="22">
        <f t="shared" si="20"/>
        <v>36</v>
      </c>
      <c r="Y6" s="22">
        <f t="shared" si="20"/>
        <v>45</v>
      </c>
      <c r="Z6" s="22">
        <f t="shared" si="20"/>
        <v>54</v>
      </c>
      <c r="AA6" s="22">
        <f t="shared" si="20"/>
        <v>63</v>
      </c>
      <c r="AB6" s="22">
        <f>'Customer Count_Application'!$C11</f>
        <v>72</v>
      </c>
      <c r="AC6" s="22">
        <f t="shared" ref="AC6:AC12" si="21">AB6</f>
        <v>72</v>
      </c>
      <c r="AD6" s="141">
        <f t="shared" si="4"/>
        <v>72</v>
      </c>
      <c r="AE6" s="141">
        <f t="shared" si="5"/>
        <v>72</v>
      </c>
      <c r="AF6" s="141">
        <f t="shared" si="6"/>
        <v>72</v>
      </c>
      <c r="AG6" s="141">
        <f t="shared" si="7"/>
        <v>72</v>
      </c>
      <c r="AH6" s="22">
        <f t="shared" ref="AH6:AN6" si="22">ROUND(($AP6-$AG6)/7+AG6,0)</f>
        <v>92</v>
      </c>
      <c r="AI6" s="22">
        <f t="shared" si="22"/>
        <v>112</v>
      </c>
      <c r="AJ6" s="22">
        <f t="shared" si="22"/>
        <v>132</v>
      </c>
      <c r="AK6" s="22">
        <f t="shared" si="22"/>
        <v>152</v>
      </c>
      <c r="AL6" s="22">
        <f t="shared" si="22"/>
        <v>172</v>
      </c>
      <c r="AM6" s="22">
        <f t="shared" si="22"/>
        <v>192</v>
      </c>
      <c r="AN6" s="22">
        <f t="shared" si="22"/>
        <v>212</v>
      </c>
      <c r="AO6" s="22">
        <f>'Customer Count_Application'!$D11</f>
        <v>215</v>
      </c>
      <c r="AP6" s="22">
        <f t="shared" ref="AP6:AP12" si="23">AO6</f>
        <v>215</v>
      </c>
      <c r="AQ6" s="141">
        <f t="shared" si="9"/>
        <v>215</v>
      </c>
      <c r="AR6" s="141">
        <f t="shared" si="10"/>
        <v>215</v>
      </c>
      <c r="AS6" s="141">
        <f t="shared" si="11"/>
        <v>215</v>
      </c>
      <c r="AT6" s="141">
        <f t="shared" si="12"/>
        <v>215</v>
      </c>
      <c r="AU6" s="22">
        <f t="shared" ref="AU6:AU11" si="24">ROUND(($BB6-$AT6)/8+AT6,0)</f>
        <v>224</v>
      </c>
      <c r="AV6" s="22">
        <f t="shared" ref="AV6:BA6" si="25">ROUND(($BB6-$AT6)/8+AU6,0)</f>
        <v>233</v>
      </c>
      <c r="AW6" s="22">
        <f t="shared" si="25"/>
        <v>242</v>
      </c>
      <c r="AX6" s="22">
        <f t="shared" si="25"/>
        <v>251</v>
      </c>
      <c r="AY6" s="22">
        <f t="shared" si="25"/>
        <v>260</v>
      </c>
      <c r="AZ6" s="22">
        <f t="shared" si="25"/>
        <v>269</v>
      </c>
      <c r="BA6" s="22">
        <f t="shared" si="25"/>
        <v>278</v>
      </c>
      <c r="BB6" s="22">
        <f>'Customer Count_Application'!$E11</f>
        <v>288</v>
      </c>
      <c r="BC6" s="22">
        <f t="shared" ref="BC6:BC12" si="26">BB6</f>
        <v>288</v>
      </c>
      <c r="BD6" s="141">
        <f t="shared" si="14"/>
        <v>288</v>
      </c>
      <c r="BE6" s="141">
        <f t="shared" si="15"/>
        <v>288</v>
      </c>
      <c r="BF6" s="141">
        <f t="shared" si="16"/>
        <v>288</v>
      </c>
      <c r="BG6" s="141">
        <f t="shared" si="17"/>
        <v>288</v>
      </c>
      <c r="BH6" s="22">
        <f t="shared" ref="BH6:BN11" si="27">ROUND(($BO6-$BG6)/8+BG6,0)</f>
        <v>295</v>
      </c>
      <c r="BI6" s="22">
        <f t="shared" si="27"/>
        <v>302</v>
      </c>
      <c r="BJ6" s="22">
        <f t="shared" si="27"/>
        <v>309</v>
      </c>
      <c r="BK6" s="22">
        <f t="shared" si="27"/>
        <v>316</v>
      </c>
      <c r="BL6" s="22">
        <f t="shared" si="27"/>
        <v>323</v>
      </c>
      <c r="BM6" s="22">
        <f t="shared" si="27"/>
        <v>330</v>
      </c>
      <c r="BN6" s="22">
        <f t="shared" si="27"/>
        <v>337</v>
      </c>
      <c r="BO6" s="22">
        <f>'Customer Count_Application'!$F11</f>
        <v>343</v>
      </c>
      <c r="BP6" s="22">
        <f t="shared" ref="BP6:BP12" si="28">BO6</f>
        <v>343</v>
      </c>
    </row>
    <row r="7" spans="3:81" x14ac:dyDescent="0.25">
      <c r="C7" s="22" t="s">
        <v>5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2">
        <v>0</v>
      </c>
      <c r="M7" s="22">
        <v>0</v>
      </c>
      <c r="N7" s="22">
        <v>0</v>
      </c>
      <c r="O7" s="22">
        <f>'Customer Count_Application'!$B12</f>
        <v>0</v>
      </c>
      <c r="P7" s="22">
        <f t="shared" si="19"/>
        <v>0</v>
      </c>
      <c r="Q7" s="141">
        <f t="shared" si="1"/>
        <v>0</v>
      </c>
      <c r="R7" s="141">
        <f t="shared" si="2"/>
        <v>0</v>
      </c>
      <c r="S7" s="141">
        <f t="shared" si="2"/>
        <v>0</v>
      </c>
      <c r="T7" s="141">
        <f t="shared" si="2"/>
        <v>0</v>
      </c>
      <c r="U7" s="22">
        <f t="shared" si="20"/>
        <v>0</v>
      </c>
      <c r="V7" s="22">
        <f t="shared" si="20"/>
        <v>0</v>
      </c>
      <c r="W7" s="22">
        <f t="shared" si="20"/>
        <v>0</v>
      </c>
      <c r="X7" s="22">
        <f t="shared" si="20"/>
        <v>0</v>
      </c>
      <c r="Y7" s="22">
        <f t="shared" si="20"/>
        <v>0</v>
      </c>
      <c r="Z7" s="22">
        <f t="shared" si="20"/>
        <v>0</v>
      </c>
      <c r="AA7" s="22">
        <f t="shared" si="20"/>
        <v>0</v>
      </c>
      <c r="AB7" s="22">
        <f>'Customer Count_Application'!$C12</f>
        <v>0</v>
      </c>
      <c r="AC7" s="22">
        <f t="shared" si="21"/>
        <v>0</v>
      </c>
      <c r="AD7" s="141">
        <f t="shared" si="4"/>
        <v>0</v>
      </c>
      <c r="AE7" s="141">
        <f t="shared" si="5"/>
        <v>0</v>
      </c>
      <c r="AF7" s="141">
        <f t="shared" si="6"/>
        <v>0</v>
      </c>
      <c r="AG7" s="141">
        <f t="shared" si="7"/>
        <v>0</v>
      </c>
      <c r="AH7" s="22">
        <f t="shared" ref="AH7:AN7" si="29">ROUND(($AP7-$AG7)/7+AG7,0)</f>
        <v>0</v>
      </c>
      <c r="AI7" s="22">
        <f t="shared" si="29"/>
        <v>0</v>
      </c>
      <c r="AJ7" s="22">
        <f t="shared" si="29"/>
        <v>0</v>
      </c>
      <c r="AK7" s="22">
        <f t="shared" si="29"/>
        <v>0</v>
      </c>
      <c r="AL7" s="22">
        <f t="shared" si="29"/>
        <v>0</v>
      </c>
      <c r="AM7" s="22">
        <f t="shared" si="29"/>
        <v>0</v>
      </c>
      <c r="AN7" s="22">
        <f t="shared" si="29"/>
        <v>0</v>
      </c>
      <c r="AO7" s="22">
        <f>'Customer Count_Application'!$D12</f>
        <v>0</v>
      </c>
      <c r="AP7" s="22">
        <f t="shared" si="23"/>
        <v>0</v>
      </c>
      <c r="AQ7" s="141">
        <f t="shared" si="9"/>
        <v>0</v>
      </c>
      <c r="AR7" s="141">
        <f t="shared" si="10"/>
        <v>0</v>
      </c>
      <c r="AS7" s="141">
        <f t="shared" si="11"/>
        <v>0</v>
      </c>
      <c r="AT7" s="141">
        <f t="shared" si="12"/>
        <v>0</v>
      </c>
      <c r="AU7" s="22">
        <f t="shared" si="24"/>
        <v>0</v>
      </c>
      <c r="AV7" s="22">
        <f t="shared" ref="AV7:BA7" si="30">ROUND(($BB7-$AT7)/8+AU7,0)</f>
        <v>0</v>
      </c>
      <c r="AW7" s="22">
        <f t="shared" si="30"/>
        <v>0</v>
      </c>
      <c r="AX7" s="22">
        <f t="shared" si="30"/>
        <v>0</v>
      </c>
      <c r="AY7" s="22">
        <f t="shared" si="30"/>
        <v>0</v>
      </c>
      <c r="AZ7" s="22">
        <f t="shared" si="30"/>
        <v>0</v>
      </c>
      <c r="BA7" s="22">
        <f t="shared" si="30"/>
        <v>0</v>
      </c>
      <c r="BB7" s="22">
        <f>'Customer Count_Application'!$E12</f>
        <v>1</v>
      </c>
      <c r="BC7" s="22">
        <f t="shared" si="26"/>
        <v>1</v>
      </c>
      <c r="BD7" s="141">
        <f t="shared" si="14"/>
        <v>1</v>
      </c>
      <c r="BE7" s="141">
        <f t="shared" si="15"/>
        <v>1</v>
      </c>
      <c r="BF7" s="141">
        <f t="shared" si="16"/>
        <v>1</v>
      </c>
      <c r="BG7" s="141">
        <f t="shared" si="17"/>
        <v>1</v>
      </c>
      <c r="BH7" s="22">
        <f t="shared" si="27"/>
        <v>1</v>
      </c>
      <c r="BI7" s="22">
        <f t="shared" si="27"/>
        <v>1</v>
      </c>
      <c r="BJ7" s="22">
        <f t="shared" si="27"/>
        <v>1</v>
      </c>
      <c r="BK7" s="22">
        <f t="shared" si="27"/>
        <v>1</v>
      </c>
      <c r="BL7" s="22">
        <f t="shared" si="27"/>
        <v>1</v>
      </c>
      <c r="BM7" s="22">
        <f t="shared" si="27"/>
        <v>1</v>
      </c>
      <c r="BN7" s="22">
        <f t="shared" si="27"/>
        <v>1</v>
      </c>
      <c r="BO7" s="22">
        <f>'Customer Count_Application'!$F12</f>
        <v>2</v>
      </c>
      <c r="BP7" s="22">
        <f t="shared" si="28"/>
        <v>2</v>
      </c>
    </row>
    <row r="8" spans="3:81" x14ac:dyDescent="0.25">
      <c r="C8" s="22" t="s">
        <v>39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2">
        <v>0</v>
      </c>
      <c r="M8" s="22">
        <v>0</v>
      </c>
      <c r="N8" s="22">
        <v>0</v>
      </c>
      <c r="O8" s="22">
        <f>'Customer Count_Application'!$B13</f>
        <v>0</v>
      </c>
      <c r="P8" s="22">
        <f t="shared" si="19"/>
        <v>0</v>
      </c>
      <c r="Q8" s="141">
        <f t="shared" si="1"/>
        <v>0</v>
      </c>
      <c r="R8" s="141">
        <f t="shared" si="2"/>
        <v>0</v>
      </c>
      <c r="S8" s="141">
        <f t="shared" si="2"/>
        <v>0</v>
      </c>
      <c r="T8" s="141">
        <f t="shared" si="2"/>
        <v>0</v>
      </c>
      <c r="U8" s="22">
        <f t="shared" si="20"/>
        <v>2</v>
      </c>
      <c r="V8" s="22">
        <f t="shared" si="20"/>
        <v>4</v>
      </c>
      <c r="W8" s="22">
        <f t="shared" si="20"/>
        <v>6</v>
      </c>
      <c r="X8" s="22">
        <f t="shared" si="20"/>
        <v>8</v>
      </c>
      <c r="Y8" s="22">
        <f t="shared" si="20"/>
        <v>10</v>
      </c>
      <c r="Z8" s="22">
        <f t="shared" si="20"/>
        <v>12</v>
      </c>
      <c r="AA8" s="22">
        <f t="shared" si="20"/>
        <v>14</v>
      </c>
      <c r="AB8" s="22">
        <f>'Customer Count_Application'!$C13</f>
        <v>14</v>
      </c>
      <c r="AC8" s="22">
        <f t="shared" si="21"/>
        <v>14</v>
      </c>
      <c r="AD8" s="141">
        <f t="shared" si="4"/>
        <v>14</v>
      </c>
      <c r="AE8" s="141">
        <f t="shared" si="5"/>
        <v>14</v>
      </c>
      <c r="AF8" s="141">
        <f t="shared" si="6"/>
        <v>14</v>
      </c>
      <c r="AG8" s="141">
        <f t="shared" si="7"/>
        <v>14</v>
      </c>
      <c r="AH8" s="22">
        <f t="shared" ref="AH8:AN8" si="31">ROUND(($AP8-$AG8)/7+AG8,0)</f>
        <v>18</v>
      </c>
      <c r="AI8" s="22">
        <f t="shared" si="31"/>
        <v>22</v>
      </c>
      <c r="AJ8" s="22">
        <f t="shared" si="31"/>
        <v>26</v>
      </c>
      <c r="AK8" s="22">
        <f t="shared" si="31"/>
        <v>30</v>
      </c>
      <c r="AL8" s="22">
        <f t="shared" si="31"/>
        <v>34</v>
      </c>
      <c r="AM8" s="22">
        <f t="shared" si="31"/>
        <v>38</v>
      </c>
      <c r="AN8" s="22">
        <f t="shared" si="31"/>
        <v>42</v>
      </c>
      <c r="AO8" s="22">
        <f>'Customer Count_Application'!$D13</f>
        <v>44</v>
      </c>
      <c r="AP8" s="22">
        <f t="shared" si="23"/>
        <v>44</v>
      </c>
      <c r="AQ8" s="141">
        <f t="shared" si="9"/>
        <v>44</v>
      </c>
      <c r="AR8" s="141">
        <f t="shared" si="10"/>
        <v>44</v>
      </c>
      <c r="AS8" s="141">
        <f t="shared" si="11"/>
        <v>44</v>
      </c>
      <c r="AT8" s="141">
        <f t="shared" si="12"/>
        <v>44</v>
      </c>
      <c r="AU8" s="22">
        <f t="shared" si="24"/>
        <v>46</v>
      </c>
      <c r="AV8" s="22">
        <f t="shared" ref="AV8:BA8" si="32">ROUND(($BB8-$AT8)/8+AU8,0)</f>
        <v>48</v>
      </c>
      <c r="AW8" s="22">
        <f t="shared" si="32"/>
        <v>50</v>
      </c>
      <c r="AX8" s="22">
        <f t="shared" si="32"/>
        <v>52</v>
      </c>
      <c r="AY8" s="22">
        <f t="shared" si="32"/>
        <v>54</v>
      </c>
      <c r="AZ8" s="22">
        <f t="shared" si="32"/>
        <v>56</v>
      </c>
      <c r="BA8" s="22">
        <f t="shared" si="32"/>
        <v>58</v>
      </c>
      <c r="BB8" s="22">
        <f>'Customer Count_Application'!$E13</f>
        <v>60</v>
      </c>
      <c r="BC8" s="22">
        <f t="shared" si="26"/>
        <v>60</v>
      </c>
      <c r="BD8" s="141">
        <f t="shared" si="14"/>
        <v>60</v>
      </c>
      <c r="BE8" s="141">
        <f t="shared" si="15"/>
        <v>60</v>
      </c>
      <c r="BF8" s="141">
        <f t="shared" si="16"/>
        <v>60</v>
      </c>
      <c r="BG8" s="141">
        <f t="shared" si="17"/>
        <v>60</v>
      </c>
      <c r="BH8" s="22">
        <f t="shared" si="27"/>
        <v>61</v>
      </c>
      <c r="BI8" s="22">
        <f t="shared" si="27"/>
        <v>62</v>
      </c>
      <c r="BJ8" s="22">
        <f t="shared" si="27"/>
        <v>63</v>
      </c>
      <c r="BK8" s="22">
        <f t="shared" si="27"/>
        <v>64</v>
      </c>
      <c r="BL8" s="22">
        <f t="shared" si="27"/>
        <v>65</v>
      </c>
      <c r="BM8" s="22">
        <f t="shared" si="27"/>
        <v>66</v>
      </c>
      <c r="BN8" s="22">
        <f t="shared" si="27"/>
        <v>67</v>
      </c>
      <c r="BO8" s="22">
        <f>'Customer Count_Application'!$F13</f>
        <v>68</v>
      </c>
      <c r="BP8" s="22">
        <f t="shared" si="28"/>
        <v>68</v>
      </c>
    </row>
    <row r="9" spans="3:81" x14ac:dyDescent="0.25">
      <c r="C9" s="22" t="s">
        <v>40</v>
      </c>
      <c r="D9" s="22">
        <v>0</v>
      </c>
      <c r="E9" s="22">
        <v>0</v>
      </c>
      <c r="F9" s="22">
        <v>0</v>
      </c>
      <c r="G9" s="22">
        <v>0</v>
      </c>
      <c r="H9" s="22">
        <v>0</v>
      </c>
      <c r="I9" s="22">
        <v>0</v>
      </c>
      <c r="J9" s="22">
        <v>0</v>
      </c>
      <c r="K9" s="22">
        <v>0</v>
      </c>
      <c r="L9" s="22">
        <v>0</v>
      </c>
      <c r="M9" s="22">
        <v>0</v>
      </c>
      <c r="N9" s="22">
        <v>0</v>
      </c>
      <c r="O9" s="22">
        <f>'Customer Count_Application'!$B14</f>
        <v>0</v>
      </c>
      <c r="P9" s="22">
        <f t="shared" si="19"/>
        <v>0</v>
      </c>
      <c r="Q9" s="141">
        <f t="shared" si="1"/>
        <v>0</v>
      </c>
      <c r="R9" s="141">
        <f t="shared" si="2"/>
        <v>0</v>
      </c>
      <c r="S9" s="141">
        <f t="shared" si="2"/>
        <v>0</v>
      </c>
      <c r="T9" s="141">
        <f t="shared" si="2"/>
        <v>0</v>
      </c>
      <c r="U9" s="22">
        <f t="shared" si="20"/>
        <v>1</v>
      </c>
      <c r="V9" s="22">
        <f t="shared" si="20"/>
        <v>2</v>
      </c>
      <c r="W9" s="22">
        <f t="shared" si="20"/>
        <v>3</v>
      </c>
      <c r="X9" s="22">
        <f t="shared" si="20"/>
        <v>4</v>
      </c>
      <c r="Y9" s="22">
        <f t="shared" si="20"/>
        <v>5</v>
      </c>
      <c r="Z9" s="22">
        <f t="shared" si="20"/>
        <v>6</v>
      </c>
      <c r="AA9" s="22">
        <f t="shared" si="20"/>
        <v>7</v>
      </c>
      <c r="AB9" s="22">
        <f>'Customer Count_Application'!$C14</f>
        <v>4</v>
      </c>
      <c r="AC9" s="22">
        <f t="shared" si="21"/>
        <v>4</v>
      </c>
      <c r="AD9" s="141">
        <f t="shared" si="4"/>
        <v>4</v>
      </c>
      <c r="AE9" s="141">
        <f t="shared" si="5"/>
        <v>4</v>
      </c>
      <c r="AF9" s="141">
        <f t="shared" si="6"/>
        <v>4</v>
      </c>
      <c r="AG9" s="141">
        <f t="shared" si="7"/>
        <v>4</v>
      </c>
      <c r="AH9" s="22">
        <f t="shared" ref="AH9:AN9" si="33">ROUND(($AP9-$AG9)/7+AG9,0)</f>
        <v>6</v>
      </c>
      <c r="AI9" s="22">
        <f t="shared" si="33"/>
        <v>8</v>
      </c>
      <c r="AJ9" s="22">
        <f t="shared" si="33"/>
        <v>10</v>
      </c>
      <c r="AK9" s="22">
        <f t="shared" si="33"/>
        <v>12</v>
      </c>
      <c r="AL9" s="22">
        <f t="shared" si="33"/>
        <v>14</v>
      </c>
      <c r="AM9" s="22">
        <f t="shared" si="33"/>
        <v>16</v>
      </c>
      <c r="AN9" s="22">
        <f t="shared" si="33"/>
        <v>18</v>
      </c>
      <c r="AO9" s="22">
        <f>'Customer Count_Application'!$D14</f>
        <v>15</v>
      </c>
      <c r="AP9" s="22">
        <f t="shared" si="23"/>
        <v>15</v>
      </c>
      <c r="AQ9" s="141">
        <f t="shared" si="9"/>
        <v>15</v>
      </c>
      <c r="AR9" s="141">
        <f t="shared" si="10"/>
        <v>15</v>
      </c>
      <c r="AS9" s="141">
        <f t="shared" si="11"/>
        <v>15</v>
      </c>
      <c r="AT9" s="141">
        <f t="shared" si="12"/>
        <v>15</v>
      </c>
      <c r="AU9" s="22">
        <f t="shared" si="24"/>
        <v>16</v>
      </c>
      <c r="AV9" s="22">
        <f t="shared" ref="AV9:BA9" si="34">ROUND(($BB9-$AT9)/8+AU9,0)</f>
        <v>17</v>
      </c>
      <c r="AW9" s="22">
        <f t="shared" si="34"/>
        <v>18</v>
      </c>
      <c r="AX9" s="22">
        <f t="shared" si="34"/>
        <v>19</v>
      </c>
      <c r="AY9" s="22">
        <f t="shared" si="34"/>
        <v>20</v>
      </c>
      <c r="AZ9" s="22">
        <f t="shared" si="34"/>
        <v>21</v>
      </c>
      <c r="BA9" s="22">
        <f t="shared" si="34"/>
        <v>22</v>
      </c>
      <c r="BB9" s="22">
        <f>'Customer Count_Application'!$E14</f>
        <v>19</v>
      </c>
      <c r="BC9" s="22">
        <f t="shared" si="26"/>
        <v>19</v>
      </c>
      <c r="BD9" s="141">
        <f t="shared" si="14"/>
        <v>19</v>
      </c>
      <c r="BE9" s="141">
        <f t="shared" si="15"/>
        <v>19</v>
      </c>
      <c r="BF9" s="141">
        <f t="shared" si="16"/>
        <v>19</v>
      </c>
      <c r="BG9" s="141">
        <f t="shared" si="17"/>
        <v>19</v>
      </c>
      <c r="BH9" s="22">
        <f t="shared" si="27"/>
        <v>19</v>
      </c>
      <c r="BI9" s="22">
        <f t="shared" si="27"/>
        <v>19</v>
      </c>
      <c r="BJ9" s="22">
        <f t="shared" si="27"/>
        <v>19</v>
      </c>
      <c r="BK9" s="22">
        <f t="shared" si="27"/>
        <v>19</v>
      </c>
      <c r="BL9" s="22">
        <f t="shared" si="27"/>
        <v>19</v>
      </c>
      <c r="BM9" s="22">
        <f t="shared" si="27"/>
        <v>19</v>
      </c>
      <c r="BN9" s="22">
        <f t="shared" si="27"/>
        <v>19</v>
      </c>
      <c r="BO9" s="22">
        <f>'Customer Count_Application'!$F14</f>
        <v>20</v>
      </c>
      <c r="BP9" s="22">
        <f t="shared" si="28"/>
        <v>20</v>
      </c>
    </row>
    <row r="10" spans="3:81" x14ac:dyDescent="0.25">
      <c r="C10" s="22" t="s">
        <v>7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0</v>
      </c>
      <c r="M10" s="22">
        <v>0</v>
      </c>
      <c r="N10" s="22">
        <v>0</v>
      </c>
      <c r="O10" s="22">
        <f>'Customer Count_Application'!$B15</f>
        <v>0</v>
      </c>
      <c r="P10" s="22">
        <f t="shared" si="19"/>
        <v>0</v>
      </c>
      <c r="Q10" s="141">
        <f t="shared" si="1"/>
        <v>0</v>
      </c>
      <c r="R10" s="141">
        <f t="shared" si="2"/>
        <v>0</v>
      </c>
      <c r="S10" s="141">
        <f t="shared" si="2"/>
        <v>0</v>
      </c>
      <c r="T10" s="141">
        <f t="shared" si="2"/>
        <v>0</v>
      </c>
      <c r="U10" s="22">
        <f t="shared" si="20"/>
        <v>0</v>
      </c>
      <c r="V10" s="22">
        <f t="shared" si="20"/>
        <v>0</v>
      </c>
      <c r="W10" s="22">
        <f t="shared" si="20"/>
        <v>0</v>
      </c>
      <c r="X10" s="22">
        <f t="shared" si="20"/>
        <v>0</v>
      </c>
      <c r="Y10" s="22">
        <f t="shared" si="20"/>
        <v>0</v>
      </c>
      <c r="Z10" s="22">
        <f t="shared" si="20"/>
        <v>0</v>
      </c>
      <c r="AA10" s="22">
        <f t="shared" si="20"/>
        <v>0</v>
      </c>
      <c r="AB10" s="22">
        <f>'Customer Count_Application'!$C15</f>
        <v>1</v>
      </c>
      <c r="AC10" s="22">
        <f t="shared" si="21"/>
        <v>1</v>
      </c>
      <c r="AD10" s="141">
        <f t="shared" si="4"/>
        <v>1</v>
      </c>
      <c r="AE10" s="141">
        <f t="shared" si="5"/>
        <v>1</v>
      </c>
      <c r="AF10" s="141">
        <f t="shared" si="6"/>
        <v>1</v>
      </c>
      <c r="AG10" s="141">
        <f t="shared" si="7"/>
        <v>1</v>
      </c>
      <c r="AH10" s="22">
        <f t="shared" ref="AH10:AM10" si="35">ROUND(($AP10-$AG10)/7+AG10,0)</f>
        <v>1</v>
      </c>
      <c r="AI10" s="22">
        <v>2</v>
      </c>
      <c r="AJ10" s="22">
        <f t="shared" si="35"/>
        <v>2</v>
      </c>
      <c r="AK10" s="22">
        <v>3</v>
      </c>
      <c r="AL10" s="22">
        <f t="shared" si="35"/>
        <v>3</v>
      </c>
      <c r="AM10" s="22">
        <f t="shared" si="35"/>
        <v>3</v>
      </c>
      <c r="AN10" s="22">
        <v>4</v>
      </c>
      <c r="AO10" s="142">
        <f>'Customer Count_Application'!$D15</f>
        <v>4</v>
      </c>
      <c r="AP10" s="22">
        <f t="shared" si="23"/>
        <v>4</v>
      </c>
      <c r="AQ10" s="141">
        <f t="shared" si="9"/>
        <v>4</v>
      </c>
      <c r="AR10" s="141">
        <f t="shared" si="10"/>
        <v>4</v>
      </c>
      <c r="AS10" s="141">
        <f t="shared" si="11"/>
        <v>4</v>
      </c>
      <c r="AT10" s="141">
        <f t="shared" si="12"/>
        <v>4</v>
      </c>
      <c r="AU10" s="22">
        <f t="shared" si="24"/>
        <v>4</v>
      </c>
      <c r="AV10" s="22">
        <f t="shared" ref="AV10:BA10" si="36">ROUND(($BB10-$AT10)/8+AU10,0)</f>
        <v>4</v>
      </c>
      <c r="AW10" s="22">
        <f t="shared" si="36"/>
        <v>4</v>
      </c>
      <c r="AX10" s="22">
        <f t="shared" si="36"/>
        <v>4</v>
      </c>
      <c r="AY10" s="22">
        <f t="shared" si="36"/>
        <v>4</v>
      </c>
      <c r="AZ10" s="22">
        <f t="shared" si="36"/>
        <v>4</v>
      </c>
      <c r="BA10" s="22">
        <f t="shared" si="36"/>
        <v>4</v>
      </c>
      <c r="BB10" s="22">
        <f>'Customer Count_Application'!$E15</f>
        <v>5</v>
      </c>
      <c r="BC10" s="22">
        <f t="shared" si="26"/>
        <v>5</v>
      </c>
      <c r="BD10" s="141">
        <f t="shared" si="14"/>
        <v>5</v>
      </c>
      <c r="BE10" s="141">
        <f t="shared" si="15"/>
        <v>5</v>
      </c>
      <c r="BF10" s="141">
        <f t="shared" si="16"/>
        <v>5</v>
      </c>
      <c r="BG10" s="141">
        <f t="shared" si="17"/>
        <v>5</v>
      </c>
      <c r="BH10" s="22">
        <f t="shared" si="27"/>
        <v>5</v>
      </c>
      <c r="BI10" s="22">
        <f t="shared" si="27"/>
        <v>5</v>
      </c>
      <c r="BJ10" s="22">
        <f t="shared" si="27"/>
        <v>5</v>
      </c>
      <c r="BK10" s="22">
        <f t="shared" si="27"/>
        <v>5</v>
      </c>
      <c r="BL10" s="22">
        <f t="shared" si="27"/>
        <v>5</v>
      </c>
      <c r="BM10" s="22">
        <f t="shared" si="27"/>
        <v>5</v>
      </c>
      <c r="BN10" s="22">
        <f t="shared" si="27"/>
        <v>5</v>
      </c>
      <c r="BO10" s="22">
        <f>'Customer Count_Application'!$F15</f>
        <v>5</v>
      </c>
      <c r="BP10" s="22">
        <f t="shared" si="28"/>
        <v>5</v>
      </c>
    </row>
    <row r="11" spans="3:81" x14ac:dyDescent="0.25">
      <c r="C11" s="22" t="s">
        <v>8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2">
        <v>0</v>
      </c>
      <c r="M11" s="22">
        <v>0</v>
      </c>
      <c r="N11" s="22">
        <v>0</v>
      </c>
      <c r="O11" s="22">
        <f>'Customer Count_Application'!$B16</f>
        <v>2</v>
      </c>
      <c r="P11" s="22">
        <f t="shared" si="19"/>
        <v>2</v>
      </c>
      <c r="Q11" s="141">
        <f t="shared" si="1"/>
        <v>2</v>
      </c>
      <c r="R11" s="141">
        <f t="shared" si="2"/>
        <v>2</v>
      </c>
      <c r="S11" s="141">
        <f t="shared" si="2"/>
        <v>2</v>
      </c>
      <c r="T11" s="141">
        <f t="shared" si="2"/>
        <v>2</v>
      </c>
      <c r="U11" s="22">
        <f t="shared" si="20"/>
        <v>2</v>
      </c>
      <c r="V11" s="22">
        <f t="shared" si="20"/>
        <v>2</v>
      </c>
      <c r="W11" s="22">
        <f t="shared" si="20"/>
        <v>2</v>
      </c>
      <c r="X11" s="22">
        <f t="shared" si="20"/>
        <v>2</v>
      </c>
      <c r="Y11" s="22">
        <f t="shared" si="20"/>
        <v>2</v>
      </c>
      <c r="Z11" s="22">
        <f t="shared" si="20"/>
        <v>2</v>
      </c>
      <c r="AA11" s="22">
        <f t="shared" si="20"/>
        <v>2</v>
      </c>
      <c r="AB11" s="22">
        <f>'Customer Count_Application'!$C16</f>
        <v>2</v>
      </c>
      <c r="AC11" s="22">
        <f t="shared" si="21"/>
        <v>2</v>
      </c>
      <c r="AD11" s="141">
        <f t="shared" si="4"/>
        <v>2</v>
      </c>
      <c r="AE11" s="141">
        <f t="shared" si="5"/>
        <v>2</v>
      </c>
      <c r="AF11" s="141">
        <f t="shared" si="6"/>
        <v>2</v>
      </c>
      <c r="AG11" s="141">
        <f t="shared" si="7"/>
        <v>2</v>
      </c>
      <c r="AH11" s="22">
        <f t="shared" ref="AH11:AN11" si="37">ROUND(($AP11-$AG11)/7+AG11,0)</f>
        <v>2</v>
      </c>
      <c r="AI11" s="22">
        <f t="shared" si="37"/>
        <v>2</v>
      </c>
      <c r="AJ11" s="22">
        <f t="shared" si="37"/>
        <v>2</v>
      </c>
      <c r="AK11" s="22">
        <f t="shared" si="37"/>
        <v>2</v>
      </c>
      <c r="AL11" s="22">
        <f t="shared" si="37"/>
        <v>2</v>
      </c>
      <c r="AM11" s="22">
        <f t="shared" si="37"/>
        <v>2</v>
      </c>
      <c r="AN11" s="22">
        <f t="shared" si="37"/>
        <v>2</v>
      </c>
      <c r="AO11" s="22">
        <f>'Customer Count_Application'!$D16</f>
        <v>2</v>
      </c>
      <c r="AP11" s="22">
        <f t="shared" si="23"/>
        <v>2</v>
      </c>
      <c r="AQ11" s="141">
        <f t="shared" si="9"/>
        <v>2</v>
      </c>
      <c r="AR11" s="141">
        <f t="shared" si="10"/>
        <v>2</v>
      </c>
      <c r="AS11" s="141">
        <f t="shared" si="11"/>
        <v>2</v>
      </c>
      <c r="AT11" s="141">
        <f t="shared" si="12"/>
        <v>2</v>
      </c>
      <c r="AU11" s="22">
        <f t="shared" si="24"/>
        <v>2</v>
      </c>
      <c r="AV11" s="22">
        <f t="shared" ref="AV11:BA11" si="38">ROUND(($BB11-$AT11)/8+AU11,0)</f>
        <v>2</v>
      </c>
      <c r="AW11" s="22">
        <f t="shared" si="38"/>
        <v>2</v>
      </c>
      <c r="AX11" s="22">
        <f t="shared" si="38"/>
        <v>2</v>
      </c>
      <c r="AY11" s="22">
        <f t="shared" si="38"/>
        <v>2</v>
      </c>
      <c r="AZ11" s="22">
        <f t="shared" si="38"/>
        <v>2</v>
      </c>
      <c r="BA11" s="22">
        <f t="shared" si="38"/>
        <v>2</v>
      </c>
      <c r="BB11" s="22">
        <f>'Customer Count_Application'!$E16</f>
        <v>2</v>
      </c>
      <c r="BC11" s="22">
        <f t="shared" si="26"/>
        <v>2</v>
      </c>
      <c r="BD11" s="141">
        <f t="shared" si="14"/>
        <v>2</v>
      </c>
      <c r="BE11" s="141">
        <f t="shared" si="15"/>
        <v>2</v>
      </c>
      <c r="BF11" s="141">
        <f t="shared" si="16"/>
        <v>2</v>
      </c>
      <c r="BG11" s="141">
        <f t="shared" si="17"/>
        <v>2</v>
      </c>
      <c r="BH11" s="22">
        <f t="shared" si="27"/>
        <v>2</v>
      </c>
      <c r="BI11" s="22">
        <f t="shared" si="27"/>
        <v>2</v>
      </c>
      <c r="BJ11" s="22">
        <f t="shared" si="27"/>
        <v>2</v>
      </c>
      <c r="BK11" s="22">
        <f t="shared" si="27"/>
        <v>2</v>
      </c>
      <c r="BL11" s="22">
        <f t="shared" si="27"/>
        <v>2</v>
      </c>
      <c r="BM11" s="22">
        <f t="shared" si="27"/>
        <v>2</v>
      </c>
      <c r="BN11" s="22">
        <f t="shared" si="27"/>
        <v>2</v>
      </c>
      <c r="BO11" s="22">
        <f>'Customer Count_Application'!$F16</f>
        <v>2</v>
      </c>
      <c r="BP11" s="22">
        <f t="shared" si="28"/>
        <v>2</v>
      </c>
    </row>
    <row r="12" spans="3:81" s="6" customFormat="1" x14ac:dyDescent="0.25">
      <c r="C12" s="137" t="s">
        <v>4</v>
      </c>
      <c r="D12" s="137">
        <f>SUM(D5:D11)</f>
        <v>0</v>
      </c>
      <c r="E12" s="137">
        <f t="shared" ref="E12:BO12" si="39">SUM(E5:E11)</f>
        <v>0</v>
      </c>
      <c r="F12" s="137">
        <f t="shared" si="39"/>
        <v>0</v>
      </c>
      <c r="G12" s="137">
        <f t="shared" si="39"/>
        <v>0</v>
      </c>
      <c r="H12" s="137">
        <f t="shared" si="39"/>
        <v>0</v>
      </c>
      <c r="I12" s="137">
        <f t="shared" si="39"/>
        <v>0</v>
      </c>
      <c r="J12" s="137">
        <f t="shared" si="39"/>
        <v>0</v>
      </c>
      <c r="K12" s="137">
        <f t="shared" si="39"/>
        <v>0</v>
      </c>
      <c r="L12" s="137">
        <f t="shared" si="39"/>
        <v>0</v>
      </c>
      <c r="M12" s="137">
        <f t="shared" si="39"/>
        <v>0</v>
      </c>
      <c r="N12" s="137">
        <f t="shared" si="39"/>
        <v>0</v>
      </c>
      <c r="O12" s="137">
        <f t="shared" si="39"/>
        <v>2</v>
      </c>
      <c r="P12" s="137">
        <f t="shared" si="19"/>
        <v>2</v>
      </c>
      <c r="Q12" s="137">
        <f t="shared" si="39"/>
        <v>2</v>
      </c>
      <c r="R12" s="137">
        <f t="shared" si="39"/>
        <v>2</v>
      </c>
      <c r="S12" s="137">
        <f t="shared" si="39"/>
        <v>2</v>
      </c>
      <c r="T12" s="137">
        <f t="shared" si="39"/>
        <v>2</v>
      </c>
      <c r="U12" s="137">
        <f t="shared" si="39"/>
        <v>164</v>
      </c>
      <c r="V12" s="137">
        <f t="shared" si="39"/>
        <v>326</v>
      </c>
      <c r="W12" s="137">
        <f t="shared" si="39"/>
        <v>488</v>
      </c>
      <c r="X12" s="137">
        <f t="shared" si="39"/>
        <v>650</v>
      </c>
      <c r="Y12" s="137">
        <f t="shared" si="39"/>
        <v>812</v>
      </c>
      <c r="Z12" s="137">
        <f t="shared" si="39"/>
        <v>974</v>
      </c>
      <c r="AA12" s="137">
        <f t="shared" si="39"/>
        <v>1136</v>
      </c>
      <c r="AB12" s="137">
        <f t="shared" si="39"/>
        <v>1293</v>
      </c>
      <c r="AC12" s="137">
        <f t="shared" si="21"/>
        <v>1293</v>
      </c>
      <c r="AD12" s="137">
        <f t="shared" si="39"/>
        <v>1293</v>
      </c>
      <c r="AE12" s="137">
        <f t="shared" si="39"/>
        <v>1293</v>
      </c>
      <c r="AF12" s="137">
        <f t="shared" si="39"/>
        <v>1293</v>
      </c>
      <c r="AG12" s="137">
        <f t="shared" si="39"/>
        <v>1293</v>
      </c>
      <c r="AH12" s="137">
        <f t="shared" si="39"/>
        <v>1633</v>
      </c>
      <c r="AI12" s="137">
        <f t="shared" si="39"/>
        <v>1974</v>
      </c>
      <c r="AJ12" s="137">
        <f t="shared" si="39"/>
        <v>2314</v>
      </c>
      <c r="AK12" s="137">
        <f t="shared" si="39"/>
        <v>2655</v>
      </c>
      <c r="AL12" s="137">
        <f t="shared" si="39"/>
        <v>2995</v>
      </c>
      <c r="AM12" s="137">
        <f t="shared" si="39"/>
        <v>3335</v>
      </c>
      <c r="AN12" s="137">
        <f t="shared" si="39"/>
        <v>3676</v>
      </c>
      <c r="AO12" s="137">
        <f t="shared" si="39"/>
        <v>3676</v>
      </c>
      <c r="AP12" s="137">
        <f t="shared" si="23"/>
        <v>3676</v>
      </c>
      <c r="AQ12" s="137">
        <f t="shared" si="39"/>
        <v>3676</v>
      </c>
      <c r="AR12" s="137">
        <f t="shared" si="39"/>
        <v>3676</v>
      </c>
      <c r="AS12" s="137">
        <f t="shared" si="39"/>
        <v>3676</v>
      </c>
      <c r="AT12" s="137">
        <f t="shared" si="39"/>
        <v>3676</v>
      </c>
      <c r="AU12" s="137">
        <f t="shared" si="39"/>
        <v>3758</v>
      </c>
      <c r="AV12" s="137">
        <f t="shared" si="39"/>
        <v>3840</v>
      </c>
      <c r="AW12" s="137">
        <f t="shared" si="39"/>
        <v>3922</v>
      </c>
      <c r="AX12" s="137">
        <f t="shared" si="39"/>
        <v>4004</v>
      </c>
      <c r="AY12" s="137">
        <f t="shared" si="39"/>
        <v>4086</v>
      </c>
      <c r="AZ12" s="137">
        <f t="shared" si="39"/>
        <v>4168</v>
      </c>
      <c r="BA12" s="137">
        <f t="shared" si="39"/>
        <v>4250</v>
      </c>
      <c r="BB12" s="137">
        <f t="shared" si="39"/>
        <v>4332</v>
      </c>
      <c r="BC12" s="137">
        <f t="shared" si="26"/>
        <v>4332</v>
      </c>
      <c r="BD12" s="137">
        <f t="shared" si="39"/>
        <v>4332</v>
      </c>
      <c r="BE12" s="137">
        <f t="shared" si="39"/>
        <v>4332</v>
      </c>
      <c r="BF12" s="137">
        <f t="shared" si="39"/>
        <v>4332</v>
      </c>
      <c r="BG12" s="137">
        <f t="shared" si="39"/>
        <v>4332</v>
      </c>
      <c r="BH12" s="137">
        <f t="shared" si="39"/>
        <v>4401</v>
      </c>
      <c r="BI12" s="137">
        <f t="shared" si="39"/>
        <v>4470</v>
      </c>
      <c r="BJ12" s="137">
        <f t="shared" si="39"/>
        <v>4539</v>
      </c>
      <c r="BK12" s="137">
        <f t="shared" si="39"/>
        <v>4608</v>
      </c>
      <c r="BL12" s="137">
        <f t="shared" si="39"/>
        <v>4677</v>
      </c>
      <c r="BM12" s="137">
        <f t="shared" si="39"/>
        <v>4746</v>
      </c>
      <c r="BN12" s="137">
        <f t="shared" si="39"/>
        <v>4815</v>
      </c>
      <c r="BO12" s="137">
        <f t="shared" si="39"/>
        <v>4887</v>
      </c>
      <c r="BP12" s="137">
        <f t="shared" si="28"/>
        <v>4887</v>
      </c>
    </row>
    <row r="13" spans="3:81" x14ac:dyDescent="0.25"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</row>
    <row r="14" spans="3:81" x14ac:dyDescent="0.25">
      <c r="C14" s="22" t="s">
        <v>68</v>
      </c>
      <c r="D14" s="22"/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</row>
    <row r="15" spans="3:81" x14ac:dyDescent="0.25">
      <c r="C15" s="22"/>
      <c r="D15" s="22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</row>
    <row r="16" spans="3:81" x14ac:dyDescent="0.25">
      <c r="C16" s="22"/>
      <c r="D16" s="22"/>
      <c r="E16" s="22"/>
      <c r="F16" s="22"/>
      <c r="G16" s="22"/>
      <c r="H16" s="22"/>
      <c r="I16" s="22"/>
      <c r="J16" s="22"/>
      <c r="K16" s="22"/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22"/>
      <c r="BC16" s="22"/>
      <c r="BD16" s="22"/>
      <c r="BE16" s="22"/>
      <c r="BF16" s="22"/>
      <c r="BG16" s="22"/>
      <c r="BH16" s="22"/>
      <c r="BI16" s="22"/>
      <c r="BJ16" s="22"/>
      <c r="BK16" s="22"/>
      <c r="BL16" s="22"/>
      <c r="BM16" s="22"/>
      <c r="BN16" s="22"/>
      <c r="BO16" s="22"/>
      <c r="BP16" s="22"/>
    </row>
    <row r="17" spans="3:81" x14ac:dyDescent="0.25">
      <c r="C17" s="22"/>
      <c r="D17" s="21" t="s">
        <v>20</v>
      </c>
      <c r="E17" s="21" t="s">
        <v>21</v>
      </c>
      <c r="F17" s="21" t="s">
        <v>22</v>
      </c>
      <c r="G17" s="21" t="s">
        <v>23</v>
      </c>
      <c r="H17" s="21" t="s">
        <v>24</v>
      </c>
      <c r="I17" s="21" t="s">
        <v>25</v>
      </c>
      <c r="J17" s="21" t="s">
        <v>26</v>
      </c>
      <c r="K17" s="21" t="s">
        <v>27</v>
      </c>
      <c r="L17" s="21" t="s">
        <v>28</v>
      </c>
      <c r="M17" s="21" t="s">
        <v>29</v>
      </c>
      <c r="N17" s="21" t="s">
        <v>30</v>
      </c>
      <c r="O17" s="21" t="s">
        <v>31</v>
      </c>
      <c r="P17" s="143" t="s">
        <v>4</v>
      </c>
      <c r="Q17" s="21" t="s">
        <v>20</v>
      </c>
      <c r="R17" s="21" t="s">
        <v>21</v>
      </c>
      <c r="S17" s="21" t="s">
        <v>22</v>
      </c>
      <c r="T17" s="21" t="s">
        <v>23</v>
      </c>
      <c r="U17" s="21" t="s">
        <v>24</v>
      </c>
      <c r="V17" s="21" t="s">
        <v>25</v>
      </c>
      <c r="W17" s="21" t="s">
        <v>26</v>
      </c>
      <c r="X17" s="21" t="s">
        <v>27</v>
      </c>
      <c r="Y17" s="21" t="s">
        <v>28</v>
      </c>
      <c r="Z17" s="21" t="s">
        <v>29</v>
      </c>
      <c r="AA17" s="21" t="s">
        <v>30</v>
      </c>
      <c r="AB17" s="21" t="s">
        <v>31</v>
      </c>
      <c r="AC17" s="143" t="s">
        <v>4</v>
      </c>
      <c r="AD17" s="21" t="s">
        <v>20</v>
      </c>
      <c r="AE17" s="21" t="s">
        <v>21</v>
      </c>
      <c r="AF17" s="21" t="s">
        <v>22</v>
      </c>
      <c r="AG17" s="21" t="s">
        <v>23</v>
      </c>
      <c r="AH17" s="21" t="s">
        <v>24</v>
      </c>
      <c r="AI17" s="21" t="s">
        <v>25</v>
      </c>
      <c r="AJ17" s="21" t="s">
        <v>26</v>
      </c>
      <c r="AK17" s="21" t="s">
        <v>27</v>
      </c>
      <c r="AL17" s="21" t="s">
        <v>28</v>
      </c>
      <c r="AM17" s="21" t="s">
        <v>29</v>
      </c>
      <c r="AN17" s="21" t="s">
        <v>30</v>
      </c>
      <c r="AO17" s="21" t="s">
        <v>31</v>
      </c>
      <c r="AP17" s="143" t="s">
        <v>4</v>
      </c>
      <c r="AQ17" s="21" t="s">
        <v>20</v>
      </c>
      <c r="AR17" s="21" t="s">
        <v>21</v>
      </c>
      <c r="AS17" s="21" t="s">
        <v>22</v>
      </c>
      <c r="AT17" s="21" t="s">
        <v>23</v>
      </c>
      <c r="AU17" s="21" t="s">
        <v>24</v>
      </c>
      <c r="AV17" s="21" t="s">
        <v>25</v>
      </c>
      <c r="AW17" s="21" t="s">
        <v>26</v>
      </c>
      <c r="AX17" s="21" t="s">
        <v>27</v>
      </c>
      <c r="AY17" s="21" t="s">
        <v>28</v>
      </c>
      <c r="AZ17" s="21" t="s">
        <v>29</v>
      </c>
      <c r="BA17" s="21" t="s">
        <v>30</v>
      </c>
      <c r="BB17" s="21" t="s">
        <v>31</v>
      </c>
      <c r="BC17" s="143" t="s">
        <v>4</v>
      </c>
      <c r="BD17" s="21" t="s">
        <v>20</v>
      </c>
      <c r="BE17" s="21" t="s">
        <v>21</v>
      </c>
      <c r="BF17" s="21" t="s">
        <v>22</v>
      </c>
      <c r="BG17" s="21" t="s">
        <v>23</v>
      </c>
      <c r="BH17" s="21" t="s">
        <v>24</v>
      </c>
      <c r="BI17" s="21" t="s">
        <v>25</v>
      </c>
      <c r="BJ17" s="21" t="s">
        <v>26</v>
      </c>
      <c r="BK17" s="21" t="s">
        <v>27</v>
      </c>
      <c r="BL17" s="21" t="s">
        <v>28</v>
      </c>
      <c r="BM17" s="21" t="s">
        <v>29</v>
      </c>
      <c r="BN17" s="21" t="s">
        <v>30</v>
      </c>
      <c r="BO17" s="21" t="s">
        <v>31</v>
      </c>
      <c r="BP17" s="143" t="s">
        <v>4</v>
      </c>
      <c r="BQ17" s="8"/>
      <c r="BR17" s="8"/>
      <c r="BS17" s="8"/>
      <c r="BT17" s="8"/>
      <c r="BU17" s="8"/>
      <c r="BV17" s="8"/>
      <c r="BW17" s="8"/>
      <c r="BX17" s="8"/>
      <c r="BY17" s="8"/>
      <c r="BZ17" s="8"/>
      <c r="CA17" s="8"/>
      <c r="CB17" s="8"/>
      <c r="CC17" s="8"/>
    </row>
    <row r="18" spans="3:81" x14ac:dyDescent="0.25">
      <c r="C18" s="22"/>
      <c r="D18" s="21">
        <f>YEAR(D19)</f>
        <v>2019</v>
      </c>
      <c r="E18" s="21">
        <f t="shared" ref="E18:BO18" si="40">YEAR(E19)</f>
        <v>2019</v>
      </c>
      <c r="F18" s="21">
        <f t="shared" si="40"/>
        <v>2019</v>
      </c>
      <c r="G18" s="21">
        <f t="shared" si="40"/>
        <v>2019</v>
      </c>
      <c r="H18" s="21">
        <f t="shared" si="40"/>
        <v>2019</v>
      </c>
      <c r="I18" s="21">
        <f t="shared" si="40"/>
        <v>2019</v>
      </c>
      <c r="J18" s="21">
        <f t="shared" si="40"/>
        <v>2019</v>
      </c>
      <c r="K18" s="21">
        <f t="shared" si="40"/>
        <v>2019</v>
      </c>
      <c r="L18" s="21">
        <f t="shared" si="40"/>
        <v>2019</v>
      </c>
      <c r="M18" s="21">
        <f t="shared" si="40"/>
        <v>2019</v>
      </c>
      <c r="N18" s="21">
        <f t="shared" si="40"/>
        <v>2019</v>
      </c>
      <c r="O18" s="21">
        <f t="shared" si="40"/>
        <v>2019</v>
      </c>
      <c r="P18" s="143">
        <f>O18</f>
        <v>2019</v>
      </c>
      <c r="Q18" s="21">
        <f t="shared" si="40"/>
        <v>2020</v>
      </c>
      <c r="R18" s="21">
        <f t="shared" si="40"/>
        <v>2020</v>
      </c>
      <c r="S18" s="21">
        <f t="shared" si="40"/>
        <v>2020</v>
      </c>
      <c r="T18" s="21">
        <f t="shared" si="40"/>
        <v>2020</v>
      </c>
      <c r="U18" s="21">
        <f t="shared" si="40"/>
        <v>2020</v>
      </c>
      <c r="V18" s="21">
        <f t="shared" si="40"/>
        <v>2020</v>
      </c>
      <c r="W18" s="21">
        <f t="shared" si="40"/>
        <v>2020</v>
      </c>
      <c r="X18" s="21">
        <f t="shared" si="40"/>
        <v>2020</v>
      </c>
      <c r="Y18" s="21">
        <f t="shared" si="40"/>
        <v>2020</v>
      </c>
      <c r="Z18" s="21">
        <f t="shared" si="40"/>
        <v>2020</v>
      </c>
      <c r="AA18" s="21">
        <f t="shared" si="40"/>
        <v>2020</v>
      </c>
      <c r="AB18" s="21">
        <f t="shared" si="40"/>
        <v>2020</v>
      </c>
      <c r="AC18" s="143">
        <f>AB18</f>
        <v>2020</v>
      </c>
      <c r="AD18" s="21">
        <f t="shared" si="40"/>
        <v>2021</v>
      </c>
      <c r="AE18" s="21">
        <f t="shared" si="40"/>
        <v>2021</v>
      </c>
      <c r="AF18" s="21">
        <f t="shared" si="40"/>
        <v>2021</v>
      </c>
      <c r="AG18" s="21">
        <f t="shared" si="40"/>
        <v>2021</v>
      </c>
      <c r="AH18" s="21">
        <f t="shared" si="40"/>
        <v>2021</v>
      </c>
      <c r="AI18" s="21">
        <f t="shared" si="40"/>
        <v>2021</v>
      </c>
      <c r="AJ18" s="21">
        <f t="shared" si="40"/>
        <v>2021</v>
      </c>
      <c r="AK18" s="21">
        <f t="shared" si="40"/>
        <v>2021</v>
      </c>
      <c r="AL18" s="21">
        <f t="shared" si="40"/>
        <v>2021</v>
      </c>
      <c r="AM18" s="21">
        <f t="shared" si="40"/>
        <v>2021</v>
      </c>
      <c r="AN18" s="21">
        <f t="shared" si="40"/>
        <v>2021</v>
      </c>
      <c r="AO18" s="21">
        <f t="shared" si="40"/>
        <v>2021</v>
      </c>
      <c r="AP18" s="143">
        <f>AO18</f>
        <v>2021</v>
      </c>
      <c r="AQ18" s="21">
        <f t="shared" si="40"/>
        <v>2022</v>
      </c>
      <c r="AR18" s="21">
        <f t="shared" si="40"/>
        <v>2022</v>
      </c>
      <c r="AS18" s="21">
        <f t="shared" si="40"/>
        <v>2022</v>
      </c>
      <c r="AT18" s="21">
        <f t="shared" si="40"/>
        <v>2022</v>
      </c>
      <c r="AU18" s="21">
        <f t="shared" si="40"/>
        <v>2022</v>
      </c>
      <c r="AV18" s="21">
        <f t="shared" si="40"/>
        <v>2022</v>
      </c>
      <c r="AW18" s="21">
        <f t="shared" si="40"/>
        <v>2022</v>
      </c>
      <c r="AX18" s="21">
        <f t="shared" si="40"/>
        <v>2022</v>
      </c>
      <c r="AY18" s="21">
        <f t="shared" si="40"/>
        <v>2022</v>
      </c>
      <c r="AZ18" s="21">
        <f t="shared" si="40"/>
        <v>2022</v>
      </c>
      <c r="BA18" s="21">
        <f t="shared" si="40"/>
        <v>2022</v>
      </c>
      <c r="BB18" s="21">
        <f t="shared" si="40"/>
        <v>2022</v>
      </c>
      <c r="BC18" s="143">
        <f>BB18</f>
        <v>2022</v>
      </c>
      <c r="BD18" s="21">
        <f t="shared" si="40"/>
        <v>2023</v>
      </c>
      <c r="BE18" s="21">
        <f t="shared" si="40"/>
        <v>2023</v>
      </c>
      <c r="BF18" s="21">
        <f t="shared" si="40"/>
        <v>2023</v>
      </c>
      <c r="BG18" s="21">
        <f t="shared" si="40"/>
        <v>2023</v>
      </c>
      <c r="BH18" s="21">
        <f t="shared" si="40"/>
        <v>2023</v>
      </c>
      <c r="BI18" s="21">
        <f t="shared" si="40"/>
        <v>2023</v>
      </c>
      <c r="BJ18" s="21">
        <f t="shared" si="40"/>
        <v>2023</v>
      </c>
      <c r="BK18" s="21">
        <f t="shared" si="40"/>
        <v>2023</v>
      </c>
      <c r="BL18" s="21">
        <f t="shared" si="40"/>
        <v>2023</v>
      </c>
      <c r="BM18" s="21">
        <f t="shared" si="40"/>
        <v>2023</v>
      </c>
      <c r="BN18" s="21">
        <f t="shared" si="40"/>
        <v>2023</v>
      </c>
      <c r="BO18" s="21">
        <f t="shared" si="40"/>
        <v>2023</v>
      </c>
      <c r="BP18" s="143">
        <f>BO18</f>
        <v>2023</v>
      </c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</row>
    <row r="19" spans="3:81" s="6" customFormat="1" x14ac:dyDescent="0.25">
      <c r="C19" s="137"/>
      <c r="D19" s="138">
        <v>43466</v>
      </c>
      <c r="E19" s="138">
        <v>43497</v>
      </c>
      <c r="F19" s="138">
        <v>43525</v>
      </c>
      <c r="G19" s="138">
        <v>43556</v>
      </c>
      <c r="H19" s="138">
        <v>43586</v>
      </c>
      <c r="I19" s="138">
        <v>43617</v>
      </c>
      <c r="J19" s="138">
        <v>43647</v>
      </c>
      <c r="K19" s="138">
        <v>43678</v>
      </c>
      <c r="L19" s="138">
        <v>43709</v>
      </c>
      <c r="M19" s="138">
        <v>43739</v>
      </c>
      <c r="N19" s="138">
        <v>43770</v>
      </c>
      <c r="O19" s="138">
        <v>43800</v>
      </c>
      <c r="P19" s="144" t="s">
        <v>4</v>
      </c>
      <c r="Q19" s="138">
        <v>43831</v>
      </c>
      <c r="R19" s="138">
        <v>43862</v>
      </c>
      <c r="S19" s="138">
        <v>43891</v>
      </c>
      <c r="T19" s="138">
        <v>43922</v>
      </c>
      <c r="U19" s="138">
        <v>43952</v>
      </c>
      <c r="V19" s="138">
        <v>43983</v>
      </c>
      <c r="W19" s="138">
        <v>44013</v>
      </c>
      <c r="X19" s="138">
        <v>44044</v>
      </c>
      <c r="Y19" s="138">
        <v>44075</v>
      </c>
      <c r="Z19" s="138">
        <v>44105</v>
      </c>
      <c r="AA19" s="138">
        <v>44136</v>
      </c>
      <c r="AB19" s="138">
        <v>44166</v>
      </c>
      <c r="AC19" s="144" t="s">
        <v>4</v>
      </c>
      <c r="AD19" s="138">
        <v>44197</v>
      </c>
      <c r="AE19" s="138">
        <v>44228</v>
      </c>
      <c r="AF19" s="138">
        <v>44256</v>
      </c>
      <c r="AG19" s="138">
        <v>44287</v>
      </c>
      <c r="AH19" s="138">
        <v>44317</v>
      </c>
      <c r="AI19" s="138">
        <v>44348</v>
      </c>
      <c r="AJ19" s="138">
        <v>44378</v>
      </c>
      <c r="AK19" s="138">
        <v>44409</v>
      </c>
      <c r="AL19" s="138">
        <v>44440</v>
      </c>
      <c r="AM19" s="138">
        <v>44470</v>
      </c>
      <c r="AN19" s="138">
        <v>44501</v>
      </c>
      <c r="AO19" s="138">
        <v>44531</v>
      </c>
      <c r="AP19" s="144" t="s">
        <v>4</v>
      </c>
      <c r="AQ19" s="138">
        <v>44562</v>
      </c>
      <c r="AR19" s="138">
        <v>44593</v>
      </c>
      <c r="AS19" s="138">
        <v>44621</v>
      </c>
      <c r="AT19" s="138">
        <v>44652</v>
      </c>
      <c r="AU19" s="138">
        <v>44682</v>
      </c>
      <c r="AV19" s="138">
        <v>44713</v>
      </c>
      <c r="AW19" s="138">
        <v>44743</v>
      </c>
      <c r="AX19" s="138">
        <v>44774</v>
      </c>
      <c r="AY19" s="138">
        <v>44805</v>
      </c>
      <c r="AZ19" s="138">
        <v>44835</v>
      </c>
      <c r="BA19" s="138">
        <v>44866</v>
      </c>
      <c r="BB19" s="138">
        <v>44896</v>
      </c>
      <c r="BC19" s="144" t="s">
        <v>4</v>
      </c>
      <c r="BD19" s="138">
        <v>44927</v>
      </c>
      <c r="BE19" s="138">
        <v>44958</v>
      </c>
      <c r="BF19" s="138">
        <v>44986</v>
      </c>
      <c r="BG19" s="138">
        <v>45017</v>
      </c>
      <c r="BH19" s="138">
        <v>45047</v>
      </c>
      <c r="BI19" s="138">
        <v>45078</v>
      </c>
      <c r="BJ19" s="138">
        <v>45108</v>
      </c>
      <c r="BK19" s="138">
        <v>45139</v>
      </c>
      <c r="BL19" s="138">
        <v>45170</v>
      </c>
      <c r="BM19" s="138">
        <v>45200</v>
      </c>
      <c r="BN19" s="138">
        <v>45231</v>
      </c>
      <c r="BO19" s="138">
        <v>45261</v>
      </c>
      <c r="BP19" s="144" t="s">
        <v>4</v>
      </c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10"/>
      <c r="CB19" s="10"/>
      <c r="CC19" s="64"/>
    </row>
    <row r="20" spans="3:81" x14ac:dyDescent="0.25">
      <c r="C20" s="137" t="s">
        <v>53</v>
      </c>
      <c r="D20" s="139"/>
      <c r="E20" s="139"/>
      <c r="F20" s="139"/>
      <c r="G20" s="139"/>
      <c r="H20" s="139"/>
      <c r="I20" s="139"/>
      <c r="J20" s="139"/>
      <c r="K20" s="139"/>
      <c r="L20" s="139"/>
      <c r="M20" s="139"/>
      <c r="N20" s="139"/>
      <c r="O20" s="139"/>
      <c r="P20" s="145"/>
      <c r="Q20" s="139"/>
      <c r="R20" s="139"/>
      <c r="S20" s="139"/>
      <c r="T20" s="139"/>
      <c r="U20" s="139"/>
      <c r="V20" s="139"/>
      <c r="W20" s="139"/>
      <c r="X20" s="139"/>
      <c r="Y20" s="139"/>
      <c r="Z20" s="139"/>
      <c r="AA20" s="139"/>
      <c r="AB20" s="139"/>
      <c r="AC20" s="145"/>
      <c r="AD20" s="139"/>
      <c r="AE20" s="139"/>
      <c r="AF20" s="139"/>
      <c r="AG20" s="139"/>
      <c r="AH20" s="139"/>
      <c r="AI20" s="139"/>
      <c r="AJ20" s="140"/>
      <c r="AK20" s="140"/>
      <c r="AL20" s="140"/>
      <c r="AM20" s="140"/>
      <c r="AN20" s="140"/>
      <c r="AO20" s="140"/>
      <c r="AP20" s="145"/>
      <c r="AQ20" s="139"/>
      <c r="AR20" s="139"/>
      <c r="AS20" s="139"/>
      <c r="AT20" s="139"/>
      <c r="AU20" s="139"/>
      <c r="AV20" s="139"/>
      <c r="AW20" s="139"/>
      <c r="AX20" s="139"/>
      <c r="AY20" s="139"/>
      <c r="AZ20" s="139"/>
      <c r="BA20" s="139"/>
      <c r="BB20" s="139"/>
      <c r="BC20" s="145"/>
      <c r="BD20" s="139"/>
      <c r="BE20" s="139"/>
      <c r="BF20" s="139"/>
      <c r="BG20" s="139"/>
      <c r="BH20" s="139"/>
      <c r="BI20" s="139"/>
      <c r="BJ20" s="139"/>
      <c r="BK20" s="139"/>
      <c r="BL20" s="139"/>
      <c r="BM20" s="139"/>
      <c r="BN20" s="139"/>
      <c r="BO20" s="139"/>
      <c r="BP20" s="145"/>
      <c r="BQ20" s="11"/>
      <c r="BR20" s="11"/>
      <c r="BS20" s="11"/>
      <c r="BT20" s="11"/>
      <c r="BU20" s="11"/>
      <c r="BV20" s="11"/>
      <c r="BW20" s="11"/>
      <c r="BX20" s="11"/>
      <c r="BY20" s="11"/>
      <c r="BZ20" s="11"/>
      <c r="CA20" s="11"/>
      <c r="CB20" s="11"/>
      <c r="CC20" s="11"/>
    </row>
    <row r="21" spans="3:81" x14ac:dyDescent="0.25">
      <c r="C21" s="22" t="s">
        <v>36</v>
      </c>
      <c r="D21" s="22">
        <f>G5</f>
        <v>0</v>
      </c>
      <c r="E21" s="22">
        <f t="shared" ref="E21:F24" si="41">H5</f>
        <v>0</v>
      </c>
      <c r="F21" s="22">
        <f t="shared" si="41"/>
        <v>0</v>
      </c>
      <c r="G21" s="22">
        <f>D5</f>
        <v>0</v>
      </c>
      <c r="H21" s="22">
        <f t="shared" ref="H21:M24" si="42">E5</f>
        <v>0</v>
      </c>
      <c r="I21" s="22">
        <f t="shared" si="42"/>
        <v>0</v>
      </c>
      <c r="J21" s="22">
        <f t="shared" si="42"/>
        <v>0</v>
      </c>
      <c r="K21" s="22">
        <f t="shared" si="42"/>
        <v>0</v>
      </c>
      <c r="L21" s="22">
        <f t="shared" si="42"/>
        <v>0</v>
      </c>
      <c r="M21" s="22">
        <f t="shared" si="42"/>
        <v>0</v>
      </c>
      <c r="N21" s="22">
        <f>L5</f>
        <v>0</v>
      </c>
      <c r="O21" s="22">
        <f>M5</f>
        <v>0</v>
      </c>
      <c r="P21" s="146">
        <f>O21</f>
        <v>0</v>
      </c>
      <c r="Q21" s="22">
        <f>N5</f>
        <v>0</v>
      </c>
      <c r="R21" s="22">
        <f t="shared" ref="R21:R27" si="43">O5</f>
        <v>0</v>
      </c>
      <c r="S21" s="22">
        <f>Q5</f>
        <v>0</v>
      </c>
      <c r="T21" s="22">
        <f t="shared" ref="T21:AB27" si="44">R5</f>
        <v>0</v>
      </c>
      <c r="U21" s="22">
        <f t="shared" si="44"/>
        <v>0</v>
      </c>
      <c r="V21" s="22">
        <f t="shared" si="44"/>
        <v>0</v>
      </c>
      <c r="W21" s="22">
        <f t="shared" si="44"/>
        <v>150</v>
      </c>
      <c r="X21" s="22">
        <f t="shared" si="44"/>
        <v>300</v>
      </c>
      <c r="Y21" s="22">
        <f t="shared" si="44"/>
        <v>450</v>
      </c>
      <c r="Z21" s="22">
        <f t="shared" si="44"/>
        <v>600</v>
      </c>
      <c r="AA21" s="22">
        <f t="shared" si="44"/>
        <v>750</v>
      </c>
      <c r="AB21" s="22">
        <f t="shared" si="44"/>
        <v>900</v>
      </c>
      <c r="AC21" s="146">
        <f>AB21</f>
        <v>900</v>
      </c>
      <c r="AD21" s="22">
        <f>AA5</f>
        <v>1050</v>
      </c>
      <c r="AE21" s="22">
        <f t="shared" ref="AE21:AE27" si="45">AB5</f>
        <v>1200</v>
      </c>
      <c r="AF21" s="22">
        <f>AD5</f>
        <v>1200</v>
      </c>
      <c r="AG21" s="22">
        <f t="shared" ref="AG21:AG27" si="46">AE5</f>
        <v>1200</v>
      </c>
      <c r="AH21" s="22">
        <f t="shared" ref="AH21:AH27" si="47">AF5</f>
        <v>1200</v>
      </c>
      <c r="AI21" s="22">
        <f t="shared" ref="AI21:AI27" si="48">AG5</f>
        <v>1200</v>
      </c>
      <c r="AJ21" s="22">
        <f t="shared" ref="AJ21:AJ27" si="49">AH5</f>
        <v>1514</v>
      </c>
      <c r="AK21" s="22">
        <f t="shared" ref="AK21:AK27" si="50">AI5</f>
        <v>1828</v>
      </c>
      <c r="AL21" s="22">
        <f t="shared" ref="AL21:AL27" si="51">AJ5</f>
        <v>2142</v>
      </c>
      <c r="AM21" s="22">
        <f t="shared" ref="AM21:AM27" si="52">AK5</f>
        <v>2456</v>
      </c>
      <c r="AN21" s="22">
        <f t="shared" ref="AN21:AN27" si="53">AL5</f>
        <v>2770</v>
      </c>
      <c r="AO21" s="22">
        <f t="shared" ref="AO21:AO27" si="54">AM5</f>
        <v>3084</v>
      </c>
      <c r="AP21" s="146">
        <f>AO21</f>
        <v>3084</v>
      </c>
      <c r="AQ21" s="22">
        <f>AN5</f>
        <v>3398</v>
      </c>
      <c r="AR21" s="22">
        <f t="shared" ref="AR21:AR27" si="55">AO5</f>
        <v>3396</v>
      </c>
      <c r="AS21" s="22">
        <f>AQ5</f>
        <v>3396</v>
      </c>
      <c r="AT21" s="22">
        <f t="shared" ref="AT21:AT27" si="56">AR5</f>
        <v>3396</v>
      </c>
      <c r="AU21" s="22">
        <f t="shared" ref="AU21:AU27" si="57">AS5</f>
        <v>3396</v>
      </c>
      <c r="AV21" s="22">
        <f t="shared" ref="AV21:AV27" si="58">AT5</f>
        <v>3396</v>
      </c>
      <c r="AW21" s="22">
        <f t="shared" ref="AW21:AW27" si="59">AU5</f>
        <v>3466</v>
      </c>
      <c r="AX21" s="22">
        <f t="shared" ref="AX21:AX27" si="60">AV5</f>
        <v>3536</v>
      </c>
      <c r="AY21" s="22">
        <f t="shared" ref="AY21:AY27" si="61">AW5</f>
        <v>3606</v>
      </c>
      <c r="AZ21" s="22">
        <f t="shared" ref="AZ21:AZ27" si="62">AX5</f>
        <v>3676</v>
      </c>
      <c r="BA21" s="22">
        <f t="shared" ref="BA21:BA27" si="63">AY5</f>
        <v>3746</v>
      </c>
      <c r="BB21" s="22">
        <f t="shared" ref="BB21:BB27" si="64">AZ5</f>
        <v>3816</v>
      </c>
      <c r="BC21" s="146">
        <f>BB21</f>
        <v>3816</v>
      </c>
      <c r="BD21" s="22">
        <f>BA5</f>
        <v>3886</v>
      </c>
      <c r="BE21" s="22">
        <f t="shared" ref="BE21:BE27" si="65">BB5</f>
        <v>3957</v>
      </c>
      <c r="BF21" s="22">
        <f>BD5</f>
        <v>3957</v>
      </c>
      <c r="BG21" s="22">
        <f t="shared" ref="BG21:BG27" si="66">BE5</f>
        <v>3957</v>
      </c>
      <c r="BH21" s="22">
        <f t="shared" ref="BH21:BH27" si="67">BF5</f>
        <v>3957</v>
      </c>
      <c r="BI21" s="22">
        <f t="shared" ref="BI21:BI27" si="68">BG5</f>
        <v>3957</v>
      </c>
      <c r="BJ21" s="22">
        <f t="shared" ref="BJ21:BJ27" si="69">BH5</f>
        <v>4018</v>
      </c>
      <c r="BK21" s="22">
        <f t="shared" ref="BK21:BK27" si="70">BI5</f>
        <v>4079</v>
      </c>
      <c r="BL21" s="22">
        <f t="shared" ref="BL21:BL27" si="71">BJ5</f>
        <v>4140</v>
      </c>
      <c r="BM21" s="22">
        <f t="shared" ref="BM21:BM27" si="72">BK5</f>
        <v>4201</v>
      </c>
      <c r="BN21" s="22">
        <f t="shared" ref="BN21:BN27" si="73">BL5</f>
        <v>4262</v>
      </c>
      <c r="BO21" s="22">
        <f t="shared" ref="BO21:BO27" si="74">BM5</f>
        <v>4323</v>
      </c>
      <c r="BP21" s="146">
        <f>BO21</f>
        <v>4323</v>
      </c>
    </row>
    <row r="22" spans="3:81" x14ac:dyDescent="0.25">
      <c r="C22" s="22" t="s">
        <v>37</v>
      </c>
      <c r="D22" s="22">
        <f t="shared" ref="D22:D27" si="75">G6</f>
        <v>0</v>
      </c>
      <c r="E22" s="22">
        <f t="shared" si="41"/>
        <v>0</v>
      </c>
      <c r="F22" s="22">
        <f t="shared" si="41"/>
        <v>0</v>
      </c>
      <c r="G22" s="22">
        <f t="shared" ref="G22:G27" si="76">D6</f>
        <v>0</v>
      </c>
      <c r="H22" s="22">
        <f t="shared" si="42"/>
        <v>0</v>
      </c>
      <c r="I22" s="22">
        <f t="shared" si="42"/>
        <v>0</v>
      </c>
      <c r="J22" s="22">
        <f t="shared" si="42"/>
        <v>0</v>
      </c>
      <c r="K22" s="22">
        <f t="shared" si="42"/>
        <v>0</v>
      </c>
      <c r="L22" s="22">
        <f t="shared" si="42"/>
        <v>0</v>
      </c>
      <c r="M22" s="22">
        <f t="shared" si="42"/>
        <v>0</v>
      </c>
      <c r="N22" s="22">
        <f t="shared" ref="N22:O27" si="77">L6</f>
        <v>0</v>
      </c>
      <c r="O22" s="22">
        <f t="shared" si="77"/>
        <v>0</v>
      </c>
      <c r="P22" s="146">
        <f t="shared" ref="P22:P27" si="78">O22</f>
        <v>0</v>
      </c>
      <c r="Q22" s="22">
        <f t="shared" ref="Q22:Q27" si="79">N6</f>
        <v>0</v>
      </c>
      <c r="R22" s="22">
        <f t="shared" si="43"/>
        <v>0</v>
      </c>
      <c r="S22" s="22">
        <f t="shared" ref="S22:S27" si="80">Q6</f>
        <v>0</v>
      </c>
      <c r="T22" s="22">
        <f t="shared" si="44"/>
        <v>0</v>
      </c>
      <c r="U22" s="22">
        <f t="shared" si="44"/>
        <v>0</v>
      </c>
      <c r="V22" s="22">
        <f t="shared" si="44"/>
        <v>0</v>
      </c>
      <c r="W22" s="22">
        <f t="shared" si="44"/>
        <v>9</v>
      </c>
      <c r="X22" s="22">
        <f t="shared" si="44"/>
        <v>18</v>
      </c>
      <c r="Y22" s="22">
        <f t="shared" si="44"/>
        <v>27</v>
      </c>
      <c r="Z22" s="22">
        <f t="shared" si="44"/>
        <v>36</v>
      </c>
      <c r="AA22" s="22">
        <f t="shared" si="44"/>
        <v>45</v>
      </c>
      <c r="AB22" s="22">
        <f t="shared" si="44"/>
        <v>54</v>
      </c>
      <c r="AC22" s="146">
        <f t="shared" ref="AC22:AC28" si="81">AB22</f>
        <v>54</v>
      </c>
      <c r="AD22" s="22">
        <f t="shared" ref="AD22:AD27" si="82">AA6</f>
        <v>63</v>
      </c>
      <c r="AE22" s="22">
        <f t="shared" si="45"/>
        <v>72</v>
      </c>
      <c r="AF22" s="22">
        <f t="shared" ref="AF22:AF27" si="83">AD6</f>
        <v>72</v>
      </c>
      <c r="AG22" s="22">
        <f t="shared" si="46"/>
        <v>72</v>
      </c>
      <c r="AH22" s="22">
        <f t="shared" si="47"/>
        <v>72</v>
      </c>
      <c r="AI22" s="22">
        <f t="shared" si="48"/>
        <v>72</v>
      </c>
      <c r="AJ22" s="22">
        <f t="shared" si="49"/>
        <v>92</v>
      </c>
      <c r="AK22" s="22">
        <f t="shared" si="50"/>
        <v>112</v>
      </c>
      <c r="AL22" s="22">
        <f t="shared" si="51"/>
        <v>132</v>
      </c>
      <c r="AM22" s="22">
        <f t="shared" si="52"/>
        <v>152</v>
      </c>
      <c r="AN22" s="22">
        <f t="shared" si="53"/>
        <v>172</v>
      </c>
      <c r="AO22" s="22">
        <f t="shared" si="54"/>
        <v>192</v>
      </c>
      <c r="AP22" s="146">
        <f t="shared" ref="AP22:AP28" si="84">AO22</f>
        <v>192</v>
      </c>
      <c r="AQ22" s="22">
        <f t="shared" ref="AQ22:AQ27" si="85">AN6</f>
        <v>212</v>
      </c>
      <c r="AR22" s="22">
        <f t="shared" si="55"/>
        <v>215</v>
      </c>
      <c r="AS22" s="22">
        <f t="shared" ref="AS22:AS27" si="86">AQ6</f>
        <v>215</v>
      </c>
      <c r="AT22" s="22">
        <f t="shared" si="56"/>
        <v>215</v>
      </c>
      <c r="AU22" s="22">
        <f t="shared" si="57"/>
        <v>215</v>
      </c>
      <c r="AV22" s="22">
        <f t="shared" si="58"/>
        <v>215</v>
      </c>
      <c r="AW22" s="22">
        <f t="shared" si="59"/>
        <v>224</v>
      </c>
      <c r="AX22" s="22">
        <f t="shared" si="60"/>
        <v>233</v>
      </c>
      <c r="AY22" s="22">
        <f t="shared" si="61"/>
        <v>242</v>
      </c>
      <c r="AZ22" s="22">
        <f t="shared" si="62"/>
        <v>251</v>
      </c>
      <c r="BA22" s="22">
        <f t="shared" si="63"/>
        <v>260</v>
      </c>
      <c r="BB22" s="22">
        <f t="shared" si="64"/>
        <v>269</v>
      </c>
      <c r="BC22" s="146">
        <f t="shared" ref="BC22:BC28" si="87">BB22</f>
        <v>269</v>
      </c>
      <c r="BD22" s="22">
        <f t="shared" ref="BD22:BD27" si="88">BA6</f>
        <v>278</v>
      </c>
      <c r="BE22" s="22">
        <f t="shared" si="65"/>
        <v>288</v>
      </c>
      <c r="BF22" s="22">
        <f t="shared" ref="BF22:BF27" si="89">BD6</f>
        <v>288</v>
      </c>
      <c r="BG22" s="22">
        <f t="shared" si="66"/>
        <v>288</v>
      </c>
      <c r="BH22" s="22">
        <f t="shared" si="67"/>
        <v>288</v>
      </c>
      <c r="BI22" s="22">
        <f t="shared" si="68"/>
        <v>288</v>
      </c>
      <c r="BJ22" s="22">
        <f t="shared" si="69"/>
        <v>295</v>
      </c>
      <c r="BK22" s="22">
        <f t="shared" si="70"/>
        <v>302</v>
      </c>
      <c r="BL22" s="22">
        <f t="shared" si="71"/>
        <v>309</v>
      </c>
      <c r="BM22" s="22">
        <f t="shared" si="72"/>
        <v>316</v>
      </c>
      <c r="BN22" s="22">
        <f t="shared" si="73"/>
        <v>323</v>
      </c>
      <c r="BO22" s="22">
        <f t="shared" si="74"/>
        <v>330</v>
      </c>
      <c r="BP22" s="146">
        <f t="shared" ref="BP22:BP28" si="90">BO22</f>
        <v>330</v>
      </c>
    </row>
    <row r="23" spans="3:81" x14ac:dyDescent="0.25">
      <c r="C23" s="22" t="s">
        <v>5</v>
      </c>
      <c r="D23" s="22">
        <f t="shared" si="75"/>
        <v>0</v>
      </c>
      <c r="E23" s="22">
        <f t="shared" si="41"/>
        <v>0</v>
      </c>
      <c r="F23" s="22">
        <f t="shared" si="41"/>
        <v>0</v>
      </c>
      <c r="G23" s="22">
        <f t="shared" si="76"/>
        <v>0</v>
      </c>
      <c r="H23" s="22">
        <f t="shared" si="42"/>
        <v>0</v>
      </c>
      <c r="I23" s="22">
        <f t="shared" si="42"/>
        <v>0</v>
      </c>
      <c r="J23" s="22">
        <f t="shared" si="42"/>
        <v>0</v>
      </c>
      <c r="K23" s="22">
        <f t="shared" si="42"/>
        <v>0</v>
      </c>
      <c r="L23" s="22">
        <f t="shared" si="42"/>
        <v>0</v>
      </c>
      <c r="M23" s="22">
        <f t="shared" si="42"/>
        <v>0</v>
      </c>
      <c r="N23" s="22">
        <f t="shared" si="77"/>
        <v>0</v>
      </c>
      <c r="O23" s="22">
        <f t="shared" si="77"/>
        <v>0</v>
      </c>
      <c r="P23" s="146">
        <f t="shared" si="78"/>
        <v>0</v>
      </c>
      <c r="Q23" s="22">
        <f t="shared" si="79"/>
        <v>0</v>
      </c>
      <c r="R23" s="22">
        <f t="shared" si="43"/>
        <v>0</v>
      </c>
      <c r="S23" s="22">
        <f t="shared" si="80"/>
        <v>0</v>
      </c>
      <c r="T23" s="22">
        <f t="shared" si="44"/>
        <v>0</v>
      </c>
      <c r="U23" s="22">
        <f t="shared" si="44"/>
        <v>0</v>
      </c>
      <c r="V23" s="22">
        <f t="shared" si="44"/>
        <v>0</v>
      </c>
      <c r="W23" s="22">
        <f t="shared" si="44"/>
        <v>0</v>
      </c>
      <c r="X23" s="22">
        <f t="shared" si="44"/>
        <v>0</v>
      </c>
      <c r="Y23" s="22">
        <f t="shared" si="44"/>
        <v>0</v>
      </c>
      <c r="Z23" s="22">
        <f t="shared" si="44"/>
        <v>0</v>
      </c>
      <c r="AA23" s="22">
        <f t="shared" si="44"/>
        <v>0</v>
      </c>
      <c r="AB23" s="22">
        <f t="shared" si="44"/>
        <v>0</v>
      </c>
      <c r="AC23" s="146">
        <f t="shared" si="81"/>
        <v>0</v>
      </c>
      <c r="AD23" s="22">
        <f t="shared" si="82"/>
        <v>0</v>
      </c>
      <c r="AE23" s="22">
        <f t="shared" si="45"/>
        <v>0</v>
      </c>
      <c r="AF23" s="22">
        <f t="shared" si="83"/>
        <v>0</v>
      </c>
      <c r="AG23" s="22">
        <f t="shared" si="46"/>
        <v>0</v>
      </c>
      <c r="AH23" s="22">
        <f t="shared" si="47"/>
        <v>0</v>
      </c>
      <c r="AI23" s="22">
        <f t="shared" si="48"/>
        <v>0</v>
      </c>
      <c r="AJ23" s="22">
        <f t="shared" si="49"/>
        <v>0</v>
      </c>
      <c r="AK23" s="22">
        <f t="shared" si="50"/>
        <v>0</v>
      </c>
      <c r="AL23" s="22">
        <f t="shared" si="51"/>
        <v>0</v>
      </c>
      <c r="AM23" s="22">
        <f t="shared" si="52"/>
        <v>0</v>
      </c>
      <c r="AN23" s="22">
        <f t="shared" si="53"/>
        <v>0</v>
      </c>
      <c r="AO23" s="22">
        <f t="shared" si="54"/>
        <v>0</v>
      </c>
      <c r="AP23" s="146">
        <f t="shared" si="84"/>
        <v>0</v>
      </c>
      <c r="AQ23" s="22">
        <f t="shared" si="85"/>
        <v>0</v>
      </c>
      <c r="AR23" s="22">
        <f t="shared" si="55"/>
        <v>0</v>
      </c>
      <c r="AS23" s="22">
        <f t="shared" si="86"/>
        <v>0</v>
      </c>
      <c r="AT23" s="22">
        <f t="shared" si="56"/>
        <v>0</v>
      </c>
      <c r="AU23" s="22">
        <f t="shared" si="57"/>
        <v>0</v>
      </c>
      <c r="AV23" s="22">
        <f t="shared" si="58"/>
        <v>0</v>
      </c>
      <c r="AW23" s="22">
        <f t="shared" si="59"/>
        <v>0</v>
      </c>
      <c r="AX23" s="22">
        <f t="shared" si="60"/>
        <v>0</v>
      </c>
      <c r="AY23" s="22">
        <f t="shared" si="61"/>
        <v>0</v>
      </c>
      <c r="AZ23" s="22">
        <f t="shared" si="62"/>
        <v>0</v>
      </c>
      <c r="BA23" s="22">
        <f t="shared" si="63"/>
        <v>0</v>
      </c>
      <c r="BB23" s="22">
        <f t="shared" si="64"/>
        <v>0</v>
      </c>
      <c r="BC23" s="146">
        <f t="shared" si="87"/>
        <v>0</v>
      </c>
      <c r="BD23" s="22">
        <f t="shared" si="88"/>
        <v>0</v>
      </c>
      <c r="BE23" s="22">
        <f t="shared" si="65"/>
        <v>1</v>
      </c>
      <c r="BF23" s="22">
        <f t="shared" si="89"/>
        <v>1</v>
      </c>
      <c r="BG23" s="22">
        <f t="shared" si="66"/>
        <v>1</v>
      </c>
      <c r="BH23" s="22">
        <f t="shared" si="67"/>
        <v>1</v>
      </c>
      <c r="BI23" s="22">
        <f t="shared" si="68"/>
        <v>1</v>
      </c>
      <c r="BJ23" s="22">
        <f t="shared" si="69"/>
        <v>1</v>
      </c>
      <c r="BK23" s="22">
        <f t="shared" si="70"/>
        <v>1</v>
      </c>
      <c r="BL23" s="22">
        <f t="shared" si="71"/>
        <v>1</v>
      </c>
      <c r="BM23" s="22">
        <f t="shared" si="72"/>
        <v>1</v>
      </c>
      <c r="BN23" s="22">
        <f t="shared" si="73"/>
        <v>1</v>
      </c>
      <c r="BO23" s="22">
        <f t="shared" si="74"/>
        <v>1</v>
      </c>
      <c r="BP23" s="146">
        <f t="shared" si="90"/>
        <v>1</v>
      </c>
    </row>
    <row r="24" spans="3:81" x14ac:dyDescent="0.25">
      <c r="C24" s="22" t="s">
        <v>39</v>
      </c>
      <c r="D24" s="22">
        <f t="shared" si="75"/>
        <v>0</v>
      </c>
      <c r="E24" s="22">
        <f t="shared" si="41"/>
        <v>0</v>
      </c>
      <c r="F24" s="22">
        <f t="shared" si="41"/>
        <v>0</v>
      </c>
      <c r="G24" s="22">
        <f t="shared" si="76"/>
        <v>0</v>
      </c>
      <c r="H24" s="22">
        <f t="shared" si="42"/>
        <v>0</v>
      </c>
      <c r="I24" s="22">
        <f t="shared" si="42"/>
        <v>0</v>
      </c>
      <c r="J24" s="22">
        <f t="shared" si="42"/>
        <v>0</v>
      </c>
      <c r="K24" s="22">
        <f t="shared" si="42"/>
        <v>0</v>
      </c>
      <c r="L24" s="22">
        <f t="shared" si="42"/>
        <v>0</v>
      </c>
      <c r="M24" s="22">
        <f t="shared" si="42"/>
        <v>0</v>
      </c>
      <c r="N24" s="22">
        <f t="shared" si="77"/>
        <v>0</v>
      </c>
      <c r="O24" s="22">
        <f t="shared" si="77"/>
        <v>0</v>
      </c>
      <c r="P24" s="146">
        <f t="shared" si="78"/>
        <v>0</v>
      </c>
      <c r="Q24" s="22">
        <f t="shared" si="79"/>
        <v>0</v>
      </c>
      <c r="R24" s="22">
        <f t="shared" si="43"/>
        <v>0</v>
      </c>
      <c r="S24" s="22">
        <f t="shared" si="80"/>
        <v>0</v>
      </c>
      <c r="T24" s="22">
        <f t="shared" si="44"/>
        <v>0</v>
      </c>
      <c r="U24" s="22">
        <f t="shared" si="44"/>
        <v>0</v>
      </c>
      <c r="V24" s="22">
        <f t="shared" si="44"/>
        <v>0</v>
      </c>
      <c r="W24" s="22">
        <f t="shared" si="44"/>
        <v>2</v>
      </c>
      <c r="X24" s="22">
        <f t="shared" si="44"/>
        <v>4</v>
      </c>
      <c r="Y24" s="22">
        <f t="shared" si="44"/>
        <v>6</v>
      </c>
      <c r="Z24" s="22">
        <f t="shared" si="44"/>
        <v>8</v>
      </c>
      <c r="AA24" s="22">
        <f t="shared" si="44"/>
        <v>10</v>
      </c>
      <c r="AB24" s="22">
        <f t="shared" si="44"/>
        <v>12</v>
      </c>
      <c r="AC24" s="146">
        <f t="shared" si="81"/>
        <v>12</v>
      </c>
      <c r="AD24" s="22">
        <f t="shared" si="82"/>
        <v>14</v>
      </c>
      <c r="AE24" s="22">
        <f t="shared" si="45"/>
        <v>14</v>
      </c>
      <c r="AF24" s="22">
        <f t="shared" si="83"/>
        <v>14</v>
      </c>
      <c r="AG24" s="22">
        <f t="shared" si="46"/>
        <v>14</v>
      </c>
      <c r="AH24" s="22">
        <f t="shared" si="47"/>
        <v>14</v>
      </c>
      <c r="AI24" s="22">
        <f t="shared" si="48"/>
        <v>14</v>
      </c>
      <c r="AJ24" s="22">
        <f t="shared" si="49"/>
        <v>18</v>
      </c>
      <c r="AK24" s="22">
        <f t="shared" si="50"/>
        <v>22</v>
      </c>
      <c r="AL24" s="22">
        <f t="shared" si="51"/>
        <v>26</v>
      </c>
      <c r="AM24" s="22">
        <f t="shared" si="52"/>
        <v>30</v>
      </c>
      <c r="AN24" s="22">
        <f t="shared" si="53"/>
        <v>34</v>
      </c>
      <c r="AO24" s="22">
        <f t="shared" si="54"/>
        <v>38</v>
      </c>
      <c r="AP24" s="146">
        <f t="shared" si="84"/>
        <v>38</v>
      </c>
      <c r="AQ24" s="22">
        <f t="shared" si="85"/>
        <v>42</v>
      </c>
      <c r="AR24" s="22">
        <f t="shared" si="55"/>
        <v>44</v>
      </c>
      <c r="AS24" s="22">
        <f t="shared" si="86"/>
        <v>44</v>
      </c>
      <c r="AT24" s="22">
        <f t="shared" si="56"/>
        <v>44</v>
      </c>
      <c r="AU24" s="22">
        <f t="shared" si="57"/>
        <v>44</v>
      </c>
      <c r="AV24" s="22">
        <f t="shared" si="58"/>
        <v>44</v>
      </c>
      <c r="AW24" s="22">
        <f t="shared" si="59"/>
        <v>46</v>
      </c>
      <c r="AX24" s="22">
        <f t="shared" si="60"/>
        <v>48</v>
      </c>
      <c r="AY24" s="22">
        <f t="shared" si="61"/>
        <v>50</v>
      </c>
      <c r="AZ24" s="22">
        <f t="shared" si="62"/>
        <v>52</v>
      </c>
      <c r="BA24" s="22">
        <f t="shared" si="63"/>
        <v>54</v>
      </c>
      <c r="BB24" s="22">
        <f t="shared" si="64"/>
        <v>56</v>
      </c>
      <c r="BC24" s="146">
        <f t="shared" si="87"/>
        <v>56</v>
      </c>
      <c r="BD24" s="22">
        <f t="shared" si="88"/>
        <v>58</v>
      </c>
      <c r="BE24" s="22">
        <f t="shared" si="65"/>
        <v>60</v>
      </c>
      <c r="BF24" s="22">
        <f t="shared" si="89"/>
        <v>60</v>
      </c>
      <c r="BG24" s="22">
        <f t="shared" si="66"/>
        <v>60</v>
      </c>
      <c r="BH24" s="22">
        <f t="shared" si="67"/>
        <v>60</v>
      </c>
      <c r="BI24" s="22">
        <f t="shared" si="68"/>
        <v>60</v>
      </c>
      <c r="BJ24" s="22">
        <f t="shared" si="69"/>
        <v>61</v>
      </c>
      <c r="BK24" s="22">
        <f t="shared" si="70"/>
        <v>62</v>
      </c>
      <c r="BL24" s="22">
        <f t="shared" si="71"/>
        <v>63</v>
      </c>
      <c r="BM24" s="22">
        <f t="shared" si="72"/>
        <v>64</v>
      </c>
      <c r="BN24" s="22">
        <f t="shared" si="73"/>
        <v>65</v>
      </c>
      <c r="BO24" s="22">
        <f t="shared" si="74"/>
        <v>66</v>
      </c>
      <c r="BP24" s="146">
        <f t="shared" si="90"/>
        <v>66</v>
      </c>
    </row>
    <row r="25" spans="3:81" x14ac:dyDescent="0.25">
      <c r="C25" s="22" t="s">
        <v>40</v>
      </c>
      <c r="D25" s="22">
        <f t="shared" si="75"/>
        <v>0</v>
      </c>
      <c r="E25" s="22">
        <f t="shared" ref="E25:E27" si="91">H9</f>
        <v>0</v>
      </c>
      <c r="F25" s="22">
        <f t="shared" ref="F25:F27" si="92">I9</f>
        <v>0</v>
      </c>
      <c r="G25" s="22">
        <f t="shared" si="76"/>
        <v>0</v>
      </c>
      <c r="H25" s="22">
        <f t="shared" ref="H25:H27" si="93">E9</f>
        <v>0</v>
      </c>
      <c r="I25" s="22">
        <f t="shared" ref="I25:I27" si="94">F9</f>
        <v>0</v>
      </c>
      <c r="J25" s="22">
        <f t="shared" ref="J25:J27" si="95">G9</f>
        <v>0</v>
      </c>
      <c r="K25" s="22">
        <f t="shared" ref="K25:K27" si="96">H9</f>
        <v>0</v>
      </c>
      <c r="L25" s="22">
        <f t="shared" ref="L25:L27" si="97">I9</f>
        <v>0</v>
      </c>
      <c r="M25" s="22">
        <f t="shared" ref="M25:M27" si="98">J9</f>
        <v>0</v>
      </c>
      <c r="N25" s="22">
        <f t="shared" si="77"/>
        <v>0</v>
      </c>
      <c r="O25" s="22">
        <f t="shared" si="77"/>
        <v>0</v>
      </c>
      <c r="P25" s="146">
        <f t="shared" si="78"/>
        <v>0</v>
      </c>
      <c r="Q25" s="22">
        <f t="shared" si="79"/>
        <v>0</v>
      </c>
      <c r="R25" s="22">
        <f t="shared" si="43"/>
        <v>0</v>
      </c>
      <c r="S25" s="22">
        <f t="shared" si="80"/>
        <v>0</v>
      </c>
      <c r="T25" s="22">
        <f t="shared" si="44"/>
        <v>0</v>
      </c>
      <c r="U25" s="22">
        <f t="shared" si="44"/>
        <v>0</v>
      </c>
      <c r="V25" s="22">
        <f t="shared" si="44"/>
        <v>0</v>
      </c>
      <c r="W25" s="22">
        <f t="shared" si="44"/>
        <v>1</v>
      </c>
      <c r="X25" s="22">
        <f t="shared" si="44"/>
        <v>2</v>
      </c>
      <c r="Y25" s="22">
        <f t="shared" si="44"/>
        <v>3</v>
      </c>
      <c r="Z25" s="22">
        <f t="shared" si="44"/>
        <v>4</v>
      </c>
      <c r="AA25" s="22">
        <f t="shared" si="44"/>
        <v>5</v>
      </c>
      <c r="AB25" s="22">
        <f t="shared" si="44"/>
        <v>6</v>
      </c>
      <c r="AC25" s="146">
        <f t="shared" si="81"/>
        <v>6</v>
      </c>
      <c r="AD25" s="22">
        <f t="shared" si="82"/>
        <v>7</v>
      </c>
      <c r="AE25" s="22">
        <f t="shared" si="45"/>
        <v>4</v>
      </c>
      <c r="AF25" s="22">
        <f t="shared" si="83"/>
        <v>4</v>
      </c>
      <c r="AG25" s="22">
        <f t="shared" si="46"/>
        <v>4</v>
      </c>
      <c r="AH25" s="22">
        <f t="shared" si="47"/>
        <v>4</v>
      </c>
      <c r="AI25" s="22">
        <f t="shared" si="48"/>
        <v>4</v>
      </c>
      <c r="AJ25" s="22">
        <f t="shared" si="49"/>
        <v>6</v>
      </c>
      <c r="AK25" s="22">
        <f t="shared" si="50"/>
        <v>8</v>
      </c>
      <c r="AL25" s="22">
        <f t="shared" si="51"/>
        <v>10</v>
      </c>
      <c r="AM25" s="22">
        <f t="shared" si="52"/>
        <v>12</v>
      </c>
      <c r="AN25" s="22">
        <f t="shared" si="53"/>
        <v>14</v>
      </c>
      <c r="AO25" s="22">
        <f t="shared" si="54"/>
        <v>16</v>
      </c>
      <c r="AP25" s="146">
        <f t="shared" si="84"/>
        <v>16</v>
      </c>
      <c r="AQ25" s="22">
        <f t="shared" si="85"/>
        <v>18</v>
      </c>
      <c r="AR25" s="22">
        <f t="shared" si="55"/>
        <v>15</v>
      </c>
      <c r="AS25" s="22">
        <f t="shared" si="86"/>
        <v>15</v>
      </c>
      <c r="AT25" s="22">
        <f t="shared" si="56"/>
        <v>15</v>
      </c>
      <c r="AU25" s="22">
        <f t="shared" si="57"/>
        <v>15</v>
      </c>
      <c r="AV25" s="22">
        <f t="shared" si="58"/>
        <v>15</v>
      </c>
      <c r="AW25" s="22">
        <f t="shared" si="59"/>
        <v>16</v>
      </c>
      <c r="AX25" s="22">
        <f t="shared" si="60"/>
        <v>17</v>
      </c>
      <c r="AY25" s="22">
        <f t="shared" si="61"/>
        <v>18</v>
      </c>
      <c r="AZ25" s="22">
        <f t="shared" si="62"/>
        <v>19</v>
      </c>
      <c r="BA25" s="22">
        <f t="shared" si="63"/>
        <v>20</v>
      </c>
      <c r="BB25" s="22">
        <f t="shared" si="64"/>
        <v>21</v>
      </c>
      <c r="BC25" s="146">
        <f t="shared" si="87"/>
        <v>21</v>
      </c>
      <c r="BD25" s="22">
        <f t="shared" si="88"/>
        <v>22</v>
      </c>
      <c r="BE25" s="22">
        <f t="shared" si="65"/>
        <v>19</v>
      </c>
      <c r="BF25" s="22">
        <f t="shared" si="89"/>
        <v>19</v>
      </c>
      <c r="BG25" s="22">
        <f t="shared" si="66"/>
        <v>19</v>
      </c>
      <c r="BH25" s="22">
        <f t="shared" si="67"/>
        <v>19</v>
      </c>
      <c r="BI25" s="22">
        <f t="shared" si="68"/>
        <v>19</v>
      </c>
      <c r="BJ25" s="22">
        <f t="shared" si="69"/>
        <v>19</v>
      </c>
      <c r="BK25" s="22">
        <f t="shared" si="70"/>
        <v>19</v>
      </c>
      <c r="BL25" s="22">
        <f t="shared" si="71"/>
        <v>19</v>
      </c>
      <c r="BM25" s="22">
        <f t="shared" si="72"/>
        <v>19</v>
      </c>
      <c r="BN25" s="22">
        <f t="shared" si="73"/>
        <v>19</v>
      </c>
      <c r="BO25" s="22">
        <f t="shared" si="74"/>
        <v>19</v>
      </c>
      <c r="BP25" s="146">
        <f t="shared" si="90"/>
        <v>19</v>
      </c>
    </row>
    <row r="26" spans="3:81" x14ac:dyDescent="0.25">
      <c r="C26" s="22" t="s">
        <v>7</v>
      </c>
      <c r="D26" s="22">
        <f t="shared" si="75"/>
        <v>0</v>
      </c>
      <c r="E26" s="22">
        <f t="shared" si="91"/>
        <v>0</v>
      </c>
      <c r="F26" s="22">
        <f t="shared" si="92"/>
        <v>0</v>
      </c>
      <c r="G26" s="22">
        <f t="shared" si="76"/>
        <v>0</v>
      </c>
      <c r="H26" s="22">
        <f t="shared" si="93"/>
        <v>0</v>
      </c>
      <c r="I26" s="22">
        <f t="shared" si="94"/>
        <v>0</v>
      </c>
      <c r="J26" s="22">
        <f t="shared" si="95"/>
        <v>0</v>
      </c>
      <c r="K26" s="22">
        <f t="shared" si="96"/>
        <v>0</v>
      </c>
      <c r="L26" s="22">
        <f t="shared" si="97"/>
        <v>0</v>
      </c>
      <c r="M26" s="22">
        <f t="shared" si="98"/>
        <v>0</v>
      </c>
      <c r="N26" s="22">
        <f t="shared" si="77"/>
        <v>0</v>
      </c>
      <c r="O26" s="22">
        <f t="shared" si="77"/>
        <v>0</v>
      </c>
      <c r="P26" s="146">
        <f t="shared" si="78"/>
        <v>0</v>
      </c>
      <c r="Q26" s="22">
        <f t="shared" si="79"/>
        <v>0</v>
      </c>
      <c r="R26" s="22">
        <f t="shared" si="43"/>
        <v>0</v>
      </c>
      <c r="S26" s="22">
        <f t="shared" si="80"/>
        <v>0</v>
      </c>
      <c r="T26" s="22">
        <f t="shared" si="44"/>
        <v>0</v>
      </c>
      <c r="U26" s="22">
        <f t="shared" si="44"/>
        <v>0</v>
      </c>
      <c r="V26" s="22">
        <f t="shared" si="44"/>
        <v>0</v>
      </c>
      <c r="W26" s="22">
        <f t="shared" si="44"/>
        <v>0</v>
      </c>
      <c r="X26" s="22">
        <f t="shared" si="44"/>
        <v>0</v>
      </c>
      <c r="Y26" s="22">
        <f t="shared" si="44"/>
        <v>0</v>
      </c>
      <c r="Z26" s="22">
        <f t="shared" si="44"/>
        <v>0</v>
      </c>
      <c r="AA26" s="22">
        <f t="shared" si="44"/>
        <v>0</v>
      </c>
      <c r="AB26" s="22">
        <f t="shared" si="44"/>
        <v>0</v>
      </c>
      <c r="AC26" s="146">
        <f t="shared" si="81"/>
        <v>0</v>
      </c>
      <c r="AD26" s="22">
        <f t="shared" si="82"/>
        <v>0</v>
      </c>
      <c r="AE26" s="22">
        <f t="shared" si="45"/>
        <v>1</v>
      </c>
      <c r="AF26" s="22">
        <f t="shared" si="83"/>
        <v>1</v>
      </c>
      <c r="AG26" s="22">
        <f t="shared" si="46"/>
        <v>1</v>
      </c>
      <c r="AH26" s="22">
        <f t="shared" si="47"/>
        <v>1</v>
      </c>
      <c r="AI26" s="22">
        <f t="shared" si="48"/>
        <v>1</v>
      </c>
      <c r="AJ26" s="22">
        <f t="shared" si="49"/>
        <v>1</v>
      </c>
      <c r="AK26" s="22">
        <f t="shared" si="50"/>
        <v>2</v>
      </c>
      <c r="AL26" s="22">
        <f t="shared" si="51"/>
        <v>2</v>
      </c>
      <c r="AM26" s="22">
        <f t="shared" si="52"/>
        <v>3</v>
      </c>
      <c r="AN26" s="22">
        <f t="shared" si="53"/>
        <v>3</v>
      </c>
      <c r="AO26" s="22">
        <f t="shared" si="54"/>
        <v>3</v>
      </c>
      <c r="AP26" s="146">
        <f t="shared" si="84"/>
        <v>3</v>
      </c>
      <c r="AQ26" s="22">
        <f t="shared" si="85"/>
        <v>4</v>
      </c>
      <c r="AR26" s="22">
        <f t="shared" si="55"/>
        <v>4</v>
      </c>
      <c r="AS26" s="22">
        <f t="shared" si="86"/>
        <v>4</v>
      </c>
      <c r="AT26" s="22">
        <f t="shared" si="56"/>
        <v>4</v>
      </c>
      <c r="AU26" s="22">
        <f t="shared" si="57"/>
        <v>4</v>
      </c>
      <c r="AV26" s="22">
        <f t="shared" si="58"/>
        <v>4</v>
      </c>
      <c r="AW26" s="22">
        <f t="shared" si="59"/>
        <v>4</v>
      </c>
      <c r="AX26" s="22">
        <f t="shared" si="60"/>
        <v>4</v>
      </c>
      <c r="AY26" s="22">
        <f t="shared" si="61"/>
        <v>4</v>
      </c>
      <c r="AZ26" s="22">
        <f t="shared" si="62"/>
        <v>4</v>
      </c>
      <c r="BA26" s="22">
        <f t="shared" si="63"/>
        <v>4</v>
      </c>
      <c r="BB26" s="22">
        <f t="shared" si="64"/>
        <v>4</v>
      </c>
      <c r="BC26" s="146">
        <f t="shared" si="87"/>
        <v>4</v>
      </c>
      <c r="BD26" s="22">
        <f t="shared" si="88"/>
        <v>4</v>
      </c>
      <c r="BE26" s="22">
        <f t="shared" si="65"/>
        <v>5</v>
      </c>
      <c r="BF26" s="22">
        <f t="shared" si="89"/>
        <v>5</v>
      </c>
      <c r="BG26" s="22">
        <f t="shared" si="66"/>
        <v>5</v>
      </c>
      <c r="BH26" s="22">
        <f t="shared" si="67"/>
        <v>5</v>
      </c>
      <c r="BI26" s="22">
        <f t="shared" si="68"/>
        <v>5</v>
      </c>
      <c r="BJ26" s="22">
        <f t="shared" si="69"/>
        <v>5</v>
      </c>
      <c r="BK26" s="22">
        <f t="shared" si="70"/>
        <v>5</v>
      </c>
      <c r="BL26" s="22">
        <f t="shared" si="71"/>
        <v>5</v>
      </c>
      <c r="BM26" s="22">
        <f t="shared" si="72"/>
        <v>5</v>
      </c>
      <c r="BN26" s="22">
        <f t="shared" si="73"/>
        <v>5</v>
      </c>
      <c r="BO26" s="22">
        <f t="shared" si="74"/>
        <v>5</v>
      </c>
      <c r="BP26" s="146">
        <f t="shared" si="90"/>
        <v>5</v>
      </c>
    </row>
    <row r="27" spans="3:81" x14ac:dyDescent="0.25">
      <c r="C27" s="22" t="s">
        <v>8</v>
      </c>
      <c r="D27" s="22">
        <f t="shared" si="75"/>
        <v>0</v>
      </c>
      <c r="E27" s="22">
        <f t="shared" si="91"/>
        <v>0</v>
      </c>
      <c r="F27" s="22">
        <f t="shared" si="92"/>
        <v>0</v>
      </c>
      <c r="G27" s="22">
        <f t="shared" si="76"/>
        <v>0</v>
      </c>
      <c r="H27" s="22">
        <f t="shared" si="93"/>
        <v>0</v>
      </c>
      <c r="I27" s="22">
        <f t="shared" si="94"/>
        <v>0</v>
      </c>
      <c r="J27" s="22">
        <f t="shared" si="95"/>
        <v>0</v>
      </c>
      <c r="K27" s="22">
        <f t="shared" si="96"/>
        <v>0</v>
      </c>
      <c r="L27" s="22">
        <f t="shared" si="97"/>
        <v>0</v>
      </c>
      <c r="M27" s="22">
        <f t="shared" si="98"/>
        <v>0</v>
      </c>
      <c r="N27" s="22">
        <f t="shared" si="77"/>
        <v>0</v>
      </c>
      <c r="O27" s="22">
        <f t="shared" si="77"/>
        <v>0</v>
      </c>
      <c r="P27" s="146">
        <f t="shared" si="78"/>
        <v>0</v>
      </c>
      <c r="Q27" s="22">
        <f t="shared" si="79"/>
        <v>0</v>
      </c>
      <c r="R27" s="22">
        <f t="shared" si="43"/>
        <v>2</v>
      </c>
      <c r="S27" s="22">
        <f t="shared" si="80"/>
        <v>2</v>
      </c>
      <c r="T27" s="22">
        <f t="shared" si="44"/>
        <v>2</v>
      </c>
      <c r="U27" s="22">
        <f t="shared" si="44"/>
        <v>2</v>
      </c>
      <c r="V27" s="22">
        <f t="shared" si="44"/>
        <v>2</v>
      </c>
      <c r="W27" s="22">
        <f t="shared" si="44"/>
        <v>2</v>
      </c>
      <c r="X27" s="22">
        <f t="shared" si="44"/>
        <v>2</v>
      </c>
      <c r="Y27" s="22">
        <f t="shared" si="44"/>
        <v>2</v>
      </c>
      <c r="Z27" s="22">
        <f t="shared" si="44"/>
        <v>2</v>
      </c>
      <c r="AA27" s="22">
        <f t="shared" si="44"/>
        <v>2</v>
      </c>
      <c r="AB27" s="22">
        <f t="shared" si="44"/>
        <v>2</v>
      </c>
      <c r="AC27" s="146">
        <f t="shared" si="81"/>
        <v>2</v>
      </c>
      <c r="AD27" s="22">
        <f t="shared" si="82"/>
        <v>2</v>
      </c>
      <c r="AE27" s="22">
        <f t="shared" si="45"/>
        <v>2</v>
      </c>
      <c r="AF27" s="22">
        <f t="shared" si="83"/>
        <v>2</v>
      </c>
      <c r="AG27" s="22">
        <f t="shared" si="46"/>
        <v>2</v>
      </c>
      <c r="AH27" s="22">
        <f t="shared" si="47"/>
        <v>2</v>
      </c>
      <c r="AI27" s="22">
        <f t="shared" si="48"/>
        <v>2</v>
      </c>
      <c r="AJ27" s="22">
        <f t="shared" si="49"/>
        <v>2</v>
      </c>
      <c r="AK27" s="22">
        <f t="shared" si="50"/>
        <v>2</v>
      </c>
      <c r="AL27" s="22">
        <f t="shared" si="51"/>
        <v>2</v>
      </c>
      <c r="AM27" s="22">
        <f t="shared" si="52"/>
        <v>2</v>
      </c>
      <c r="AN27" s="22">
        <f t="shared" si="53"/>
        <v>2</v>
      </c>
      <c r="AO27" s="22">
        <f t="shared" si="54"/>
        <v>2</v>
      </c>
      <c r="AP27" s="146">
        <f t="shared" si="84"/>
        <v>2</v>
      </c>
      <c r="AQ27" s="22">
        <f t="shared" si="85"/>
        <v>2</v>
      </c>
      <c r="AR27" s="22">
        <f t="shared" si="55"/>
        <v>2</v>
      </c>
      <c r="AS27" s="22">
        <f t="shared" si="86"/>
        <v>2</v>
      </c>
      <c r="AT27" s="22">
        <f t="shared" si="56"/>
        <v>2</v>
      </c>
      <c r="AU27" s="22">
        <f t="shared" si="57"/>
        <v>2</v>
      </c>
      <c r="AV27" s="22">
        <f t="shared" si="58"/>
        <v>2</v>
      </c>
      <c r="AW27" s="22">
        <f t="shared" si="59"/>
        <v>2</v>
      </c>
      <c r="AX27" s="22">
        <f t="shared" si="60"/>
        <v>2</v>
      </c>
      <c r="AY27" s="22">
        <f t="shared" si="61"/>
        <v>2</v>
      </c>
      <c r="AZ27" s="22">
        <f t="shared" si="62"/>
        <v>2</v>
      </c>
      <c r="BA27" s="22">
        <f t="shared" si="63"/>
        <v>2</v>
      </c>
      <c r="BB27" s="22">
        <f t="shared" si="64"/>
        <v>2</v>
      </c>
      <c r="BC27" s="146">
        <f t="shared" si="87"/>
        <v>2</v>
      </c>
      <c r="BD27" s="22">
        <f t="shared" si="88"/>
        <v>2</v>
      </c>
      <c r="BE27" s="22">
        <f t="shared" si="65"/>
        <v>2</v>
      </c>
      <c r="BF27" s="22">
        <f t="shared" si="89"/>
        <v>2</v>
      </c>
      <c r="BG27" s="22">
        <f t="shared" si="66"/>
        <v>2</v>
      </c>
      <c r="BH27" s="22">
        <f t="shared" si="67"/>
        <v>2</v>
      </c>
      <c r="BI27" s="22">
        <f t="shared" si="68"/>
        <v>2</v>
      </c>
      <c r="BJ27" s="22">
        <f t="shared" si="69"/>
        <v>2</v>
      </c>
      <c r="BK27" s="22">
        <f t="shared" si="70"/>
        <v>2</v>
      </c>
      <c r="BL27" s="22">
        <f t="shared" si="71"/>
        <v>2</v>
      </c>
      <c r="BM27" s="22">
        <f t="shared" si="72"/>
        <v>2</v>
      </c>
      <c r="BN27" s="22">
        <f t="shared" si="73"/>
        <v>2</v>
      </c>
      <c r="BO27" s="22">
        <f t="shared" si="74"/>
        <v>2</v>
      </c>
      <c r="BP27" s="146">
        <f t="shared" si="90"/>
        <v>2</v>
      </c>
    </row>
    <row r="28" spans="3:81" s="6" customFormat="1" x14ac:dyDescent="0.25">
      <c r="C28" s="147" t="s">
        <v>4</v>
      </c>
      <c r="D28" s="147">
        <f>SUM(D21:D27)</f>
        <v>0</v>
      </c>
      <c r="E28" s="147">
        <f t="shared" ref="E28:O28" si="99">SUM(E21:E27)</f>
        <v>0</v>
      </c>
      <c r="F28" s="147">
        <f t="shared" si="99"/>
        <v>0</v>
      </c>
      <c r="G28" s="147">
        <f t="shared" si="99"/>
        <v>0</v>
      </c>
      <c r="H28" s="147">
        <f t="shared" si="99"/>
        <v>0</v>
      </c>
      <c r="I28" s="147">
        <f t="shared" si="99"/>
        <v>0</v>
      </c>
      <c r="J28" s="147">
        <f t="shared" si="99"/>
        <v>0</v>
      </c>
      <c r="K28" s="147">
        <f t="shared" si="99"/>
        <v>0</v>
      </c>
      <c r="L28" s="147">
        <f t="shared" si="99"/>
        <v>0</v>
      </c>
      <c r="M28" s="147">
        <f t="shared" si="99"/>
        <v>0</v>
      </c>
      <c r="N28" s="147">
        <f t="shared" si="99"/>
        <v>0</v>
      </c>
      <c r="O28" s="147">
        <f t="shared" si="99"/>
        <v>0</v>
      </c>
      <c r="P28" s="148">
        <f t="shared" ref="P28" si="100">O28</f>
        <v>0</v>
      </c>
      <c r="Q28" s="147">
        <f t="shared" ref="Q28:AB28" si="101">SUM(Q21:Q27)</f>
        <v>0</v>
      </c>
      <c r="R28" s="147">
        <f t="shared" si="101"/>
        <v>2</v>
      </c>
      <c r="S28" s="147">
        <f t="shared" si="101"/>
        <v>2</v>
      </c>
      <c r="T28" s="147">
        <f t="shared" si="101"/>
        <v>2</v>
      </c>
      <c r="U28" s="147">
        <f t="shared" si="101"/>
        <v>2</v>
      </c>
      <c r="V28" s="147">
        <f t="shared" si="101"/>
        <v>2</v>
      </c>
      <c r="W28" s="147">
        <f t="shared" si="101"/>
        <v>164</v>
      </c>
      <c r="X28" s="147">
        <f t="shared" si="101"/>
        <v>326</v>
      </c>
      <c r="Y28" s="147">
        <f t="shared" si="101"/>
        <v>488</v>
      </c>
      <c r="Z28" s="147">
        <f t="shared" si="101"/>
        <v>650</v>
      </c>
      <c r="AA28" s="147">
        <f t="shared" si="101"/>
        <v>812</v>
      </c>
      <c r="AB28" s="147">
        <f t="shared" si="101"/>
        <v>974</v>
      </c>
      <c r="AC28" s="148">
        <f t="shared" si="81"/>
        <v>974</v>
      </c>
      <c r="AD28" s="147">
        <f t="shared" ref="AD28:AO28" si="102">SUM(AD21:AD27)</f>
        <v>1136</v>
      </c>
      <c r="AE28" s="147">
        <f t="shared" si="102"/>
        <v>1293</v>
      </c>
      <c r="AF28" s="147">
        <f t="shared" si="102"/>
        <v>1293</v>
      </c>
      <c r="AG28" s="147">
        <f t="shared" si="102"/>
        <v>1293</v>
      </c>
      <c r="AH28" s="147">
        <f t="shared" si="102"/>
        <v>1293</v>
      </c>
      <c r="AI28" s="147">
        <f t="shared" si="102"/>
        <v>1293</v>
      </c>
      <c r="AJ28" s="147">
        <f t="shared" si="102"/>
        <v>1633</v>
      </c>
      <c r="AK28" s="147">
        <f t="shared" si="102"/>
        <v>1974</v>
      </c>
      <c r="AL28" s="147">
        <f t="shared" si="102"/>
        <v>2314</v>
      </c>
      <c r="AM28" s="147">
        <f t="shared" si="102"/>
        <v>2655</v>
      </c>
      <c r="AN28" s="147">
        <f t="shared" si="102"/>
        <v>2995</v>
      </c>
      <c r="AO28" s="147">
        <f t="shared" si="102"/>
        <v>3335</v>
      </c>
      <c r="AP28" s="148">
        <f t="shared" si="84"/>
        <v>3335</v>
      </c>
      <c r="AQ28" s="147">
        <f t="shared" ref="AQ28:BB28" si="103">SUM(AQ21:AQ27)</f>
        <v>3676</v>
      </c>
      <c r="AR28" s="147">
        <f t="shared" si="103"/>
        <v>3676</v>
      </c>
      <c r="AS28" s="147">
        <f t="shared" si="103"/>
        <v>3676</v>
      </c>
      <c r="AT28" s="147">
        <f t="shared" si="103"/>
        <v>3676</v>
      </c>
      <c r="AU28" s="147">
        <f t="shared" si="103"/>
        <v>3676</v>
      </c>
      <c r="AV28" s="147">
        <f t="shared" si="103"/>
        <v>3676</v>
      </c>
      <c r="AW28" s="147">
        <f t="shared" si="103"/>
        <v>3758</v>
      </c>
      <c r="AX28" s="147">
        <f t="shared" si="103"/>
        <v>3840</v>
      </c>
      <c r="AY28" s="147">
        <f t="shared" si="103"/>
        <v>3922</v>
      </c>
      <c r="AZ28" s="147">
        <f t="shared" si="103"/>
        <v>4004</v>
      </c>
      <c r="BA28" s="147">
        <f t="shared" si="103"/>
        <v>4086</v>
      </c>
      <c r="BB28" s="147">
        <f t="shared" si="103"/>
        <v>4168</v>
      </c>
      <c r="BC28" s="148">
        <f t="shared" si="87"/>
        <v>4168</v>
      </c>
      <c r="BD28" s="147">
        <f t="shared" ref="BD28:BO28" si="104">SUM(BD21:BD27)</f>
        <v>4250</v>
      </c>
      <c r="BE28" s="147">
        <f t="shared" si="104"/>
        <v>4332</v>
      </c>
      <c r="BF28" s="147">
        <f t="shared" si="104"/>
        <v>4332</v>
      </c>
      <c r="BG28" s="147">
        <f t="shared" si="104"/>
        <v>4332</v>
      </c>
      <c r="BH28" s="147">
        <f t="shared" si="104"/>
        <v>4332</v>
      </c>
      <c r="BI28" s="147">
        <f t="shared" si="104"/>
        <v>4332</v>
      </c>
      <c r="BJ28" s="147">
        <f t="shared" si="104"/>
        <v>4401</v>
      </c>
      <c r="BK28" s="147">
        <f t="shared" si="104"/>
        <v>4470</v>
      </c>
      <c r="BL28" s="147">
        <f t="shared" si="104"/>
        <v>4539</v>
      </c>
      <c r="BM28" s="147">
        <f t="shared" si="104"/>
        <v>4608</v>
      </c>
      <c r="BN28" s="147">
        <f t="shared" si="104"/>
        <v>4677</v>
      </c>
      <c r="BO28" s="147">
        <f t="shared" si="104"/>
        <v>4746</v>
      </c>
      <c r="BP28" s="148">
        <f t="shared" si="90"/>
        <v>4746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F7EE5-C1F3-4C04-8279-591342CF580A}">
  <dimension ref="A1:BN10"/>
  <sheetViews>
    <sheetView showGridLines="0" workbookViewId="0">
      <pane xSplit="1" ySplit="3" topLeftCell="B4" activePane="bottomRight" state="frozen"/>
      <selection pane="topRight" activeCell="B1" sqref="B1"/>
      <selection pane="bottomLeft" activeCell="A3" sqref="A3"/>
      <selection pane="bottomRight" activeCell="K18" sqref="K18"/>
    </sheetView>
  </sheetViews>
  <sheetFormatPr defaultRowHeight="15" x14ac:dyDescent="0.25"/>
  <cols>
    <col min="1" max="1" width="18.7109375" style="85" bestFit="1" customWidth="1"/>
    <col min="2" max="16384" width="9.140625" style="85"/>
  </cols>
  <sheetData>
    <row r="1" spans="1:66" s="86" customFormat="1" ht="15.75" customHeight="1" x14ac:dyDescent="0.25">
      <c r="A1" s="89"/>
      <c r="B1" s="90">
        <v>2020</v>
      </c>
      <c r="C1" s="91"/>
      <c r="D1" s="91"/>
      <c r="E1" s="92"/>
      <c r="F1" s="90">
        <v>2021</v>
      </c>
      <c r="G1" s="91"/>
      <c r="H1" s="91"/>
      <c r="I1" s="91"/>
      <c r="J1" s="91"/>
      <c r="K1" s="91"/>
      <c r="L1" s="91"/>
      <c r="M1" s="91"/>
      <c r="N1" s="91"/>
      <c r="O1" s="91"/>
      <c r="P1" s="91"/>
      <c r="Q1" s="92"/>
      <c r="R1" s="90">
        <v>2022</v>
      </c>
      <c r="S1" s="91"/>
      <c r="T1" s="91"/>
      <c r="U1" s="91"/>
      <c r="V1" s="91"/>
      <c r="W1" s="91"/>
      <c r="X1" s="91"/>
      <c r="Y1" s="91"/>
      <c r="Z1" s="91"/>
      <c r="AA1" s="91"/>
      <c r="AB1" s="91"/>
      <c r="AC1" s="92"/>
      <c r="AD1" s="90">
        <v>2023</v>
      </c>
      <c r="AE1" s="91"/>
      <c r="AF1" s="91"/>
      <c r="AG1" s="91"/>
      <c r="AH1" s="91"/>
      <c r="AI1" s="91"/>
      <c r="AJ1" s="91"/>
      <c r="AK1" s="91"/>
      <c r="AL1" s="91"/>
      <c r="AM1" s="91"/>
      <c r="AN1" s="91"/>
      <c r="AO1" s="92"/>
      <c r="AP1" s="90">
        <v>2024</v>
      </c>
      <c r="AQ1" s="91"/>
      <c r="AR1" s="91"/>
      <c r="AS1" s="91"/>
      <c r="AT1" s="91"/>
      <c r="AU1" s="91"/>
      <c r="AV1" s="91"/>
      <c r="AW1" s="91"/>
      <c r="AX1" s="91"/>
      <c r="AY1" s="91"/>
      <c r="AZ1" s="91"/>
      <c r="BA1" s="92"/>
      <c r="BB1" s="90">
        <v>2025</v>
      </c>
      <c r="BC1" s="91"/>
      <c r="BD1" s="91"/>
      <c r="BE1" s="91"/>
      <c r="BF1" s="91"/>
      <c r="BG1" s="91"/>
      <c r="BH1" s="91"/>
      <c r="BI1" s="91"/>
      <c r="BJ1" s="91"/>
      <c r="BK1" s="91"/>
      <c r="BL1" s="91"/>
      <c r="BM1" s="92"/>
      <c r="BN1" s="93"/>
    </row>
    <row r="2" spans="1:66" s="99" customFormat="1" x14ac:dyDescent="0.25">
      <c r="A2" s="94" t="s">
        <v>55</v>
      </c>
      <c r="B2" s="95">
        <v>44044</v>
      </c>
      <c r="C2" s="96">
        <v>44075</v>
      </c>
      <c r="D2" s="96">
        <v>44105</v>
      </c>
      <c r="E2" s="97">
        <v>44136</v>
      </c>
      <c r="F2" s="95">
        <v>44166</v>
      </c>
      <c r="G2" s="96">
        <v>44197</v>
      </c>
      <c r="H2" s="96">
        <v>44228</v>
      </c>
      <c r="I2" s="96">
        <v>44256</v>
      </c>
      <c r="J2" s="96">
        <v>44287</v>
      </c>
      <c r="K2" s="96">
        <v>44317</v>
      </c>
      <c r="L2" s="96">
        <v>44348</v>
      </c>
      <c r="M2" s="96">
        <v>44378</v>
      </c>
      <c r="N2" s="96">
        <v>44409</v>
      </c>
      <c r="O2" s="96">
        <v>44440</v>
      </c>
      <c r="P2" s="96">
        <v>44470</v>
      </c>
      <c r="Q2" s="97">
        <v>44501</v>
      </c>
      <c r="R2" s="95">
        <v>44531</v>
      </c>
      <c r="S2" s="96">
        <v>44562</v>
      </c>
      <c r="T2" s="96">
        <v>44593</v>
      </c>
      <c r="U2" s="96">
        <v>44621</v>
      </c>
      <c r="V2" s="96">
        <v>44652</v>
      </c>
      <c r="W2" s="96">
        <v>44682</v>
      </c>
      <c r="X2" s="96">
        <v>44713</v>
      </c>
      <c r="Y2" s="96">
        <v>44743</v>
      </c>
      <c r="Z2" s="96">
        <v>44774</v>
      </c>
      <c r="AA2" s="96">
        <v>44805</v>
      </c>
      <c r="AB2" s="96">
        <v>44835</v>
      </c>
      <c r="AC2" s="97">
        <v>44866</v>
      </c>
      <c r="AD2" s="95">
        <v>44896</v>
      </c>
      <c r="AE2" s="96">
        <v>44927</v>
      </c>
      <c r="AF2" s="96">
        <v>44958</v>
      </c>
      <c r="AG2" s="96">
        <v>44986</v>
      </c>
      <c r="AH2" s="96">
        <v>45017</v>
      </c>
      <c r="AI2" s="96">
        <v>45047</v>
      </c>
      <c r="AJ2" s="96">
        <v>45078</v>
      </c>
      <c r="AK2" s="96">
        <v>45108</v>
      </c>
      <c r="AL2" s="96">
        <v>45139</v>
      </c>
      <c r="AM2" s="96">
        <v>45170</v>
      </c>
      <c r="AN2" s="96">
        <v>45200</v>
      </c>
      <c r="AO2" s="97">
        <v>45231</v>
      </c>
      <c r="AP2" s="95">
        <v>45261</v>
      </c>
      <c r="AQ2" s="96">
        <v>45292</v>
      </c>
      <c r="AR2" s="96">
        <v>45323</v>
      </c>
      <c r="AS2" s="96">
        <v>45352</v>
      </c>
      <c r="AT2" s="96">
        <v>45383</v>
      </c>
      <c r="AU2" s="96">
        <v>45413</v>
      </c>
      <c r="AV2" s="96">
        <v>45444</v>
      </c>
      <c r="AW2" s="96">
        <v>45474</v>
      </c>
      <c r="AX2" s="96">
        <v>45505</v>
      </c>
      <c r="AY2" s="96">
        <v>45536</v>
      </c>
      <c r="AZ2" s="96">
        <v>45566</v>
      </c>
      <c r="BA2" s="97">
        <v>45597</v>
      </c>
      <c r="BB2" s="95">
        <v>45627</v>
      </c>
      <c r="BC2" s="96">
        <v>45658</v>
      </c>
      <c r="BD2" s="96">
        <v>45689</v>
      </c>
      <c r="BE2" s="96">
        <v>45717</v>
      </c>
      <c r="BF2" s="96">
        <v>45748</v>
      </c>
      <c r="BG2" s="96">
        <v>45778</v>
      </c>
      <c r="BH2" s="96">
        <v>45809</v>
      </c>
      <c r="BI2" s="96">
        <v>45839</v>
      </c>
      <c r="BJ2" s="96">
        <v>45870</v>
      </c>
      <c r="BK2" s="96">
        <v>45901</v>
      </c>
      <c r="BL2" s="96">
        <v>45931</v>
      </c>
      <c r="BM2" s="97">
        <v>45962</v>
      </c>
      <c r="BN2" s="98">
        <v>45992</v>
      </c>
    </row>
    <row r="3" spans="1:66" s="86" customFormat="1" x14ac:dyDescent="0.25">
      <c r="A3" s="100" t="s">
        <v>54</v>
      </c>
      <c r="B3" s="101">
        <v>44075</v>
      </c>
      <c r="C3" s="87">
        <v>44105</v>
      </c>
      <c r="D3" s="87">
        <v>44136</v>
      </c>
      <c r="E3" s="102">
        <v>44166</v>
      </c>
      <c r="F3" s="101">
        <v>44197</v>
      </c>
      <c r="G3" s="87">
        <v>44228</v>
      </c>
      <c r="H3" s="87">
        <v>44256</v>
      </c>
      <c r="I3" s="87">
        <v>44287</v>
      </c>
      <c r="J3" s="87">
        <v>44317</v>
      </c>
      <c r="K3" s="87">
        <v>44348</v>
      </c>
      <c r="L3" s="87">
        <v>44378</v>
      </c>
      <c r="M3" s="87">
        <v>44409</v>
      </c>
      <c r="N3" s="87">
        <v>44440</v>
      </c>
      <c r="O3" s="87">
        <v>44470</v>
      </c>
      <c r="P3" s="87">
        <v>44501</v>
      </c>
      <c r="Q3" s="102">
        <v>44531</v>
      </c>
      <c r="R3" s="101">
        <v>44562</v>
      </c>
      <c r="S3" s="87">
        <v>44593</v>
      </c>
      <c r="T3" s="87">
        <v>44621</v>
      </c>
      <c r="U3" s="87">
        <v>44652</v>
      </c>
      <c r="V3" s="87">
        <v>44682</v>
      </c>
      <c r="W3" s="87">
        <v>44713</v>
      </c>
      <c r="X3" s="87">
        <v>44743</v>
      </c>
      <c r="Y3" s="87">
        <v>44774</v>
      </c>
      <c r="Z3" s="87">
        <v>44805</v>
      </c>
      <c r="AA3" s="87">
        <v>44835</v>
      </c>
      <c r="AB3" s="87">
        <v>44866</v>
      </c>
      <c r="AC3" s="102">
        <v>44896</v>
      </c>
      <c r="AD3" s="101">
        <v>44927</v>
      </c>
      <c r="AE3" s="87">
        <v>44958</v>
      </c>
      <c r="AF3" s="87">
        <v>44986</v>
      </c>
      <c r="AG3" s="87">
        <v>45017</v>
      </c>
      <c r="AH3" s="87">
        <v>45047</v>
      </c>
      <c r="AI3" s="87">
        <v>45078</v>
      </c>
      <c r="AJ3" s="87">
        <v>45108</v>
      </c>
      <c r="AK3" s="87">
        <v>45139</v>
      </c>
      <c r="AL3" s="87">
        <v>45170</v>
      </c>
      <c r="AM3" s="87">
        <v>45200</v>
      </c>
      <c r="AN3" s="87">
        <v>45231</v>
      </c>
      <c r="AO3" s="102">
        <v>45261</v>
      </c>
      <c r="AP3" s="101">
        <v>45292</v>
      </c>
      <c r="AQ3" s="87">
        <v>45323</v>
      </c>
      <c r="AR3" s="87">
        <v>45352</v>
      </c>
      <c r="AS3" s="87">
        <v>45383</v>
      </c>
      <c r="AT3" s="87">
        <v>45413</v>
      </c>
      <c r="AU3" s="87">
        <v>45444</v>
      </c>
      <c r="AV3" s="87">
        <v>45474</v>
      </c>
      <c r="AW3" s="87">
        <v>45505</v>
      </c>
      <c r="AX3" s="87">
        <v>45536</v>
      </c>
      <c r="AY3" s="87">
        <v>45566</v>
      </c>
      <c r="AZ3" s="87">
        <v>45597</v>
      </c>
      <c r="BA3" s="102">
        <v>45627</v>
      </c>
      <c r="BB3" s="101">
        <v>45658</v>
      </c>
      <c r="BC3" s="87">
        <v>45689</v>
      </c>
      <c r="BD3" s="87">
        <v>45717</v>
      </c>
      <c r="BE3" s="87">
        <v>45748</v>
      </c>
      <c r="BF3" s="87">
        <v>45778</v>
      </c>
      <c r="BG3" s="87">
        <v>45809</v>
      </c>
      <c r="BH3" s="87">
        <v>45839</v>
      </c>
      <c r="BI3" s="87">
        <v>45870</v>
      </c>
      <c r="BJ3" s="87">
        <v>45901</v>
      </c>
      <c r="BK3" s="87">
        <v>45931</v>
      </c>
      <c r="BL3" s="87">
        <v>45962</v>
      </c>
      <c r="BM3" s="102">
        <v>45992</v>
      </c>
      <c r="BN3" s="103">
        <v>46023</v>
      </c>
    </row>
    <row r="4" spans="1:66" x14ac:dyDescent="0.25">
      <c r="A4" s="104" t="s">
        <v>36</v>
      </c>
      <c r="B4" s="104">
        <v>0</v>
      </c>
      <c r="C4" s="85">
        <v>0</v>
      </c>
      <c r="D4" s="85">
        <v>0</v>
      </c>
      <c r="E4" s="105">
        <v>48</v>
      </c>
      <c r="F4" s="106">
        <v>152</v>
      </c>
      <c r="G4" s="85">
        <v>300</v>
      </c>
      <c r="H4" s="85">
        <v>469</v>
      </c>
      <c r="I4" s="85">
        <v>597</v>
      </c>
      <c r="J4" s="85">
        <v>770</v>
      </c>
      <c r="K4" s="85">
        <v>928</v>
      </c>
      <c r="L4" s="85">
        <v>1038</v>
      </c>
      <c r="M4" s="85">
        <v>1127</v>
      </c>
      <c r="N4" s="85">
        <v>1233</v>
      </c>
      <c r="O4" s="85">
        <v>1378</v>
      </c>
      <c r="P4" s="85">
        <v>1482</v>
      </c>
      <c r="Q4" s="105">
        <v>1601</v>
      </c>
      <c r="R4" s="106">
        <v>1824</v>
      </c>
      <c r="S4" s="85">
        <v>1948</v>
      </c>
      <c r="T4" s="85">
        <v>2076</v>
      </c>
      <c r="U4" s="85">
        <v>2141</v>
      </c>
      <c r="V4" s="85">
        <v>2219</v>
      </c>
      <c r="W4" s="85">
        <v>2262</v>
      </c>
      <c r="X4" s="85">
        <v>2326</v>
      </c>
      <c r="Y4" s="85">
        <v>2422</v>
      </c>
      <c r="Z4" s="85">
        <v>2541</v>
      </c>
      <c r="AA4" s="85">
        <v>2671</v>
      </c>
      <c r="AB4" s="85">
        <v>2920</v>
      </c>
      <c r="AC4" s="105">
        <v>3174</v>
      </c>
      <c r="AD4" s="106">
        <v>3358</v>
      </c>
      <c r="AE4" s="85">
        <v>3474</v>
      </c>
      <c r="AF4" s="85">
        <v>3584</v>
      </c>
      <c r="AG4" s="85">
        <v>3667</v>
      </c>
      <c r="AH4" s="85">
        <v>3702</v>
      </c>
      <c r="AI4" s="85">
        <v>3798</v>
      </c>
      <c r="AJ4" s="85">
        <v>3931</v>
      </c>
      <c r="AK4" s="85">
        <v>4016</v>
      </c>
      <c r="AL4" s="85">
        <v>4121</v>
      </c>
      <c r="AM4" s="85">
        <v>4298</v>
      </c>
      <c r="AN4" s="85">
        <v>4435</v>
      </c>
      <c r="AO4" s="105">
        <v>4410</v>
      </c>
      <c r="AP4" s="106">
        <v>4688</v>
      </c>
      <c r="AQ4" s="85">
        <v>4764</v>
      </c>
      <c r="AR4" s="85">
        <v>4782</v>
      </c>
      <c r="AS4" s="85">
        <v>4844</v>
      </c>
      <c r="AT4" s="85">
        <v>4865</v>
      </c>
      <c r="AU4" s="85">
        <v>4894</v>
      </c>
      <c r="AV4" s="85">
        <v>4953</v>
      </c>
      <c r="AW4" s="85">
        <v>4987</v>
      </c>
      <c r="AX4" s="85">
        <v>5049</v>
      </c>
      <c r="AY4" s="85">
        <v>5060</v>
      </c>
      <c r="AZ4" s="85">
        <v>5080</v>
      </c>
      <c r="BA4" s="105">
        <v>5127</v>
      </c>
      <c r="BB4" s="106">
        <v>5149</v>
      </c>
      <c r="BC4" s="85">
        <v>5159</v>
      </c>
      <c r="BD4" s="85">
        <v>5156</v>
      </c>
      <c r="BE4" s="85">
        <v>5173</v>
      </c>
      <c r="BF4" s="85">
        <v>5178</v>
      </c>
      <c r="BG4" s="85">
        <v>5194</v>
      </c>
      <c r="BH4" s="85">
        <v>5182</v>
      </c>
      <c r="BI4" s="85">
        <v>5186</v>
      </c>
      <c r="BJ4" s="85">
        <v>5196</v>
      </c>
      <c r="BK4" s="85">
        <v>5212</v>
      </c>
      <c r="BL4" s="85">
        <v>5280</v>
      </c>
      <c r="BM4" s="105">
        <v>5279</v>
      </c>
      <c r="BN4" s="107">
        <v>5299</v>
      </c>
    </row>
    <row r="5" spans="1:66" x14ac:dyDescent="0.25">
      <c r="A5" s="104" t="s">
        <v>37</v>
      </c>
      <c r="B5" s="104">
        <v>0</v>
      </c>
      <c r="C5" s="85">
        <v>0</v>
      </c>
      <c r="D5" s="85">
        <v>0</v>
      </c>
      <c r="E5" s="105">
        <v>0</v>
      </c>
      <c r="F5" s="106">
        <v>0</v>
      </c>
      <c r="G5" s="85">
        <v>3</v>
      </c>
      <c r="H5" s="85">
        <v>6</v>
      </c>
      <c r="I5" s="85">
        <v>8</v>
      </c>
      <c r="J5" s="85">
        <v>11</v>
      </c>
      <c r="K5" s="85">
        <v>15</v>
      </c>
      <c r="L5" s="85">
        <v>13</v>
      </c>
      <c r="M5" s="85">
        <v>15</v>
      </c>
      <c r="N5" s="85">
        <v>16</v>
      </c>
      <c r="O5" s="85">
        <v>19</v>
      </c>
      <c r="P5" s="85">
        <v>23</v>
      </c>
      <c r="Q5" s="105">
        <v>23</v>
      </c>
      <c r="R5" s="106">
        <v>24</v>
      </c>
      <c r="S5" s="85">
        <v>27</v>
      </c>
      <c r="T5" s="85">
        <v>38</v>
      </c>
      <c r="U5" s="85">
        <v>39</v>
      </c>
      <c r="V5" s="85">
        <v>42</v>
      </c>
      <c r="W5" s="85">
        <v>41</v>
      </c>
      <c r="X5" s="85">
        <v>47</v>
      </c>
      <c r="Y5" s="85">
        <v>50</v>
      </c>
      <c r="Z5" s="85">
        <v>55</v>
      </c>
      <c r="AA5" s="85">
        <v>55</v>
      </c>
      <c r="AB5" s="85">
        <v>61</v>
      </c>
      <c r="AC5" s="105">
        <v>75</v>
      </c>
      <c r="AD5" s="106">
        <v>83</v>
      </c>
      <c r="AE5" s="85">
        <v>89</v>
      </c>
      <c r="AF5" s="85">
        <v>100</v>
      </c>
      <c r="AG5" s="85">
        <v>105</v>
      </c>
      <c r="AH5" s="85">
        <v>111</v>
      </c>
      <c r="AI5" s="85">
        <v>111</v>
      </c>
      <c r="AJ5" s="85">
        <v>112</v>
      </c>
      <c r="AK5" s="85">
        <v>108</v>
      </c>
      <c r="AL5" s="85">
        <v>115</v>
      </c>
      <c r="AM5" s="85">
        <v>124</v>
      </c>
      <c r="AN5" s="85">
        <v>132</v>
      </c>
      <c r="AO5" s="105">
        <v>125</v>
      </c>
      <c r="AP5" s="106">
        <v>142</v>
      </c>
      <c r="AQ5" s="85">
        <v>140</v>
      </c>
      <c r="AR5" s="85">
        <v>137</v>
      </c>
      <c r="AS5" s="85">
        <v>144</v>
      </c>
      <c r="AT5" s="85">
        <v>145</v>
      </c>
      <c r="AU5" s="85">
        <v>148</v>
      </c>
      <c r="AV5" s="85">
        <v>155</v>
      </c>
      <c r="AW5" s="85">
        <v>163</v>
      </c>
      <c r="AX5" s="85">
        <v>166</v>
      </c>
      <c r="AY5" s="85">
        <v>167</v>
      </c>
      <c r="AZ5" s="85">
        <v>177</v>
      </c>
      <c r="BA5" s="105">
        <v>180</v>
      </c>
      <c r="BB5" s="106">
        <v>179</v>
      </c>
      <c r="BC5" s="85">
        <v>188</v>
      </c>
      <c r="BD5" s="85">
        <v>184</v>
      </c>
      <c r="BE5" s="85">
        <v>187</v>
      </c>
      <c r="BF5" s="85">
        <v>189</v>
      </c>
      <c r="BG5" s="85">
        <v>189</v>
      </c>
      <c r="BH5" s="85">
        <v>196</v>
      </c>
      <c r="BI5" s="85">
        <v>195</v>
      </c>
      <c r="BJ5" s="85">
        <v>198</v>
      </c>
      <c r="BK5" s="85">
        <v>197</v>
      </c>
      <c r="BL5" s="85">
        <v>209</v>
      </c>
      <c r="BM5" s="105">
        <v>210</v>
      </c>
      <c r="BN5" s="107">
        <v>205</v>
      </c>
    </row>
    <row r="6" spans="1:66" x14ac:dyDescent="0.25">
      <c r="A6" s="104" t="s">
        <v>5</v>
      </c>
      <c r="B6" s="104">
        <v>0</v>
      </c>
      <c r="C6" s="85">
        <v>0</v>
      </c>
      <c r="D6" s="85">
        <v>0</v>
      </c>
      <c r="E6" s="105">
        <v>0</v>
      </c>
      <c r="F6" s="106">
        <v>0</v>
      </c>
      <c r="G6" s="85">
        <v>0</v>
      </c>
      <c r="H6" s="85">
        <v>0</v>
      </c>
      <c r="I6" s="85">
        <v>0</v>
      </c>
      <c r="J6" s="85">
        <v>0</v>
      </c>
      <c r="K6" s="85">
        <v>0</v>
      </c>
      <c r="L6" s="85">
        <v>0</v>
      </c>
      <c r="M6" s="85">
        <v>0</v>
      </c>
      <c r="N6" s="85">
        <v>0</v>
      </c>
      <c r="O6" s="85">
        <v>0</v>
      </c>
      <c r="P6" s="85">
        <v>0</v>
      </c>
      <c r="Q6" s="105">
        <v>0</v>
      </c>
      <c r="R6" s="106">
        <v>0</v>
      </c>
      <c r="S6" s="85">
        <v>0</v>
      </c>
      <c r="T6" s="85">
        <v>0</v>
      </c>
      <c r="U6" s="85">
        <v>1</v>
      </c>
      <c r="V6" s="85">
        <v>1</v>
      </c>
      <c r="W6" s="85">
        <v>2</v>
      </c>
      <c r="X6" s="85">
        <v>3</v>
      </c>
      <c r="Y6" s="85">
        <v>1</v>
      </c>
      <c r="Z6" s="85">
        <v>3</v>
      </c>
      <c r="AA6" s="85">
        <v>4</v>
      </c>
      <c r="AB6" s="85">
        <v>4</v>
      </c>
      <c r="AC6" s="105">
        <v>4</v>
      </c>
      <c r="AD6" s="106">
        <v>4</v>
      </c>
      <c r="AE6" s="85">
        <v>4</v>
      </c>
      <c r="AF6" s="85">
        <v>4</v>
      </c>
      <c r="AG6" s="85">
        <v>2</v>
      </c>
      <c r="AH6" s="85">
        <v>2</v>
      </c>
      <c r="AI6" s="85">
        <v>2</v>
      </c>
      <c r="AJ6" s="85">
        <v>2</v>
      </c>
      <c r="AK6" s="85">
        <v>2</v>
      </c>
      <c r="AL6" s="85">
        <v>2</v>
      </c>
      <c r="AM6" s="85">
        <v>2</v>
      </c>
      <c r="AN6" s="85">
        <v>2</v>
      </c>
      <c r="AO6" s="105">
        <v>2</v>
      </c>
      <c r="AP6" s="106">
        <v>3</v>
      </c>
      <c r="AQ6" s="85">
        <v>3</v>
      </c>
      <c r="AR6" s="85">
        <v>3</v>
      </c>
      <c r="AS6" s="85">
        <v>4</v>
      </c>
      <c r="AT6" s="85">
        <v>4</v>
      </c>
      <c r="AU6" s="85">
        <v>3</v>
      </c>
      <c r="AV6" s="85">
        <v>3</v>
      </c>
      <c r="AW6" s="85">
        <v>3</v>
      </c>
      <c r="AX6" s="85">
        <v>3</v>
      </c>
      <c r="AY6" s="85">
        <v>3</v>
      </c>
      <c r="AZ6" s="85">
        <v>3</v>
      </c>
      <c r="BA6" s="105">
        <v>3</v>
      </c>
      <c r="BB6" s="106">
        <v>3</v>
      </c>
      <c r="BC6" s="85">
        <v>3</v>
      </c>
      <c r="BD6" s="85">
        <v>3</v>
      </c>
      <c r="BE6" s="85">
        <v>3</v>
      </c>
      <c r="BF6" s="85">
        <v>3</v>
      </c>
      <c r="BG6" s="85">
        <v>3</v>
      </c>
      <c r="BH6" s="85">
        <v>3</v>
      </c>
      <c r="BI6" s="85">
        <v>3</v>
      </c>
      <c r="BJ6" s="85">
        <v>3</v>
      </c>
      <c r="BK6" s="85">
        <v>3</v>
      </c>
      <c r="BL6" s="85">
        <v>3</v>
      </c>
      <c r="BM6" s="105">
        <v>3</v>
      </c>
      <c r="BN6" s="107">
        <v>3</v>
      </c>
    </row>
    <row r="7" spans="1:66" x14ac:dyDescent="0.25">
      <c r="A7" s="104" t="s">
        <v>6</v>
      </c>
      <c r="B7" s="104">
        <v>0</v>
      </c>
      <c r="C7" s="85">
        <v>0</v>
      </c>
      <c r="D7" s="85">
        <v>0</v>
      </c>
      <c r="E7" s="105">
        <v>0</v>
      </c>
      <c r="F7" s="106">
        <v>0</v>
      </c>
      <c r="G7" s="85">
        <v>0</v>
      </c>
      <c r="H7" s="85">
        <v>1</v>
      </c>
      <c r="I7" s="85">
        <v>3</v>
      </c>
      <c r="J7" s="85">
        <v>3</v>
      </c>
      <c r="K7" s="85">
        <v>5</v>
      </c>
      <c r="L7" s="85">
        <v>5</v>
      </c>
      <c r="M7" s="85">
        <v>5</v>
      </c>
      <c r="N7" s="85">
        <v>5</v>
      </c>
      <c r="O7" s="85">
        <v>5</v>
      </c>
      <c r="P7" s="85">
        <v>5</v>
      </c>
      <c r="Q7" s="105">
        <v>5</v>
      </c>
      <c r="R7" s="106">
        <v>5</v>
      </c>
      <c r="S7" s="85">
        <v>8</v>
      </c>
      <c r="T7" s="85">
        <v>8</v>
      </c>
      <c r="U7" s="85">
        <v>9</v>
      </c>
      <c r="V7" s="85">
        <v>8</v>
      </c>
      <c r="W7" s="85">
        <v>10</v>
      </c>
      <c r="X7" s="85">
        <v>9</v>
      </c>
      <c r="Y7" s="85">
        <v>10</v>
      </c>
      <c r="Z7" s="85">
        <v>11</v>
      </c>
      <c r="AA7" s="85">
        <v>9</v>
      </c>
      <c r="AB7" s="85">
        <v>14</v>
      </c>
      <c r="AC7" s="105">
        <v>13</v>
      </c>
      <c r="AD7" s="106">
        <v>13</v>
      </c>
      <c r="AE7" s="85">
        <v>15</v>
      </c>
      <c r="AF7" s="85">
        <v>15</v>
      </c>
      <c r="AG7" s="85">
        <v>17</v>
      </c>
      <c r="AH7" s="85">
        <v>17</v>
      </c>
      <c r="AI7" s="85">
        <v>17</v>
      </c>
      <c r="AJ7" s="85">
        <v>12</v>
      </c>
      <c r="AK7" s="85">
        <v>22</v>
      </c>
      <c r="AL7" s="85">
        <v>27</v>
      </c>
      <c r="AM7" s="85">
        <v>26</v>
      </c>
      <c r="AN7" s="85">
        <v>26</v>
      </c>
      <c r="AO7" s="105">
        <v>32</v>
      </c>
      <c r="AP7" s="106">
        <v>32</v>
      </c>
      <c r="AQ7" s="85">
        <v>40</v>
      </c>
      <c r="AR7" s="85">
        <v>46</v>
      </c>
      <c r="AS7" s="85">
        <v>46</v>
      </c>
      <c r="AT7" s="85">
        <v>47</v>
      </c>
      <c r="AU7" s="85">
        <v>51</v>
      </c>
      <c r="AV7" s="85">
        <v>51</v>
      </c>
      <c r="AW7" s="85">
        <v>51</v>
      </c>
      <c r="AX7" s="85">
        <v>54</v>
      </c>
      <c r="AY7" s="85">
        <v>62</v>
      </c>
      <c r="AZ7" s="85">
        <v>62</v>
      </c>
      <c r="BA7" s="105">
        <v>65</v>
      </c>
      <c r="BB7" s="106">
        <v>65</v>
      </c>
      <c r="BC7" s="85">
        <v>67</v>
      </c>
      <c r="BD7" s="85">
        <v>73</v>
      </c>
      <c r="BE7" s="85">
        <v>74</v>
      </c>
      <c r="BF7" s="85">
        <v>74</v>
      </c>
      <c r="BG7" s="85">
        <v>74</v>
      </c>
      <c r="BH7" s="85">
        <v>74</v>
      </c>
      <c r="BI7" s="85">
        <v>74</v>
      </c>
      <c r="BJ7" s="85">
        <v>74</v>
      </c>
      <c r="BK7" s="85">
        <v>74</v>
      </c>
      <c r="BL7" s="85">
        <v>76</v>
      </c>
      <c r="BM7" s="105">
        <v>76</v>
      </c>
      <c r="BN7" s="107">
        <v>80</v>
      </c>
    </row>
    <row r="8" spans="1:66" x14ac:dyDescent="0.25">
      <c r="A8" s="104" t="s">
        <v>7</v>
      </c>
      <c r="B8" s="104">
        <v>1</v>
      </c>
      <c r="C8" s="85">
        <v>1</v>
      </c>
      <c r="D8" s="85">
        <v>1</v>
      </c>
      <c r="E8" s="105">
        <v>1</v>
      </c>
      <c r="F8" s="106">
        <v>1</v>
      </c>
      <c r="G8" s="85">
        <v>1</v>
      </c>
      <c r="H8" s="85">
        <v>1</v>
      </c>
      <c r="I8" s="85">
        <v>1</v>
      </c>
      <c r="J8" s="85">
        <v>1</v>
      </c>
      <c r="K8" s="85">
        <v>1</v>
      </c>
      <c r="L8" s="85">
        <v>1</v>
      </c>
      <c r="M8" s="85">
        <v>1</v>
      </c>
      <c r="N8" s="85">
        <v>1</v>
      </c>
      <c r="O8" s="85">
        <v>1</v>
      </c>
      <c r="P8" s="85">
        <v>1</v>
      </c>
      <c r="Q8" s="105">
        <v>1</v>
      </c>
      <c r="R8" s="106">
        <v>1</v>
      </c>
      <c r="S8" s="85">
        <v>2</v>
      </c>
      <c r="T8" s="85">
        <v>3</v>
      </c>
      <c r="U8" s="85">
        <v>3</v>
      </c>
      <c r="V8" s="85">
        <v>3</v>
      </c>
      <c r="W8" s="85">
        <v>3</v>
      </c>
      <c r="X8" s="85">
        <v>4</v>
      </c>
      <c r="Y8" s="85">
        <v>5</v>
      </c>
      <c r="Z8" s="85">
        <v>6</v>
      </c>
      <c r="AA8" s="85">
        <v>4</v>
      </c>
      <c r="AB8" s="85">
        <v>4</v>
      </c>
      <c r="AC8" s="105">
        <v>4</v>
      </c>
      <c r="AD8" s="106">
        <v>2</v>
      </c>
      <c r="AE8" s="85">
        <v>5</v>
      </c>
      <c r="AF8" s="85">
        <v>5</v>
      </c>
      <c r="AG8" s="85">
        <v>5</v>
      </c>
      <c r="AH8" s="85">
        <v>5</v>
      </c>
      <c r="AI8" s="85">
        <v>5</v>
      </c>
      <c r="AJ8" s="85">
        <v>5</v>
      </c>
      <c r="AK8" s="85">
        <v>5</v>
      </c>
      <c r="AL8" s="85">
        <v>6</v>
      </c>
      <c r="AM8" s="85">
        <v>5</v>
      </c>
      <c r="AN8" s="85">
        <v>6</v>
      </c>
      <c r="AO8" s="105">
        <v>6</v>
      </c>
      <c r="AP8" s="106">
        <v>6</v>
      </c>
      <c r="AQ8" s="85">
        <v>6</v>
      </c>
      <c r="AR8" s="85">
        <v>6</v>
      </c>
      <c r="AS8" s="85">
        <v>6</v>
      </c>
      <c r="AT8" s="85">
        <v>6</v>
      </c>
      <c r="AU8" s="85">
        <v>6</v>
      </c>
      <c r="AV8" s="85">
        <v>6</v>
      </c>
      <c r="AW8" s="85">
        <v>6</v>
      </c>
      <c r="AX8" s="85">
        <v>7</v>
      </c>
      <c r="AY8" s="85">
        <v>7</v>
      </c>
      <c r="AZ8" s="85">
        <v>10</v>
      </c>
      <c r="BA8" s="105">
        <v>10</v>
      </c>
      <c r="BB8" s="106">
        <v>10</v>
      </c>
      <c r="BC8" s="85">
        <v>10</v>
      </c>
      <c r="BD8" s="85">
        <v>10</v>
      </c>
      <c r="BE8" s="85">
        <v>10</v>
      </c>
      <c r="BF8" s="85">
        <v>10</v>
      </c>
      <c r="BG8" s="85">
        <v>10</v>
      </c>
      <c r="BH8" s="85">
        <v>10</v>
      </c>
      <c r="BI8" s="85">
        <v>10</v>
      </c>
      <c r="BJ8" s="85">
        <v>10</v>
      </c>
      <c r="BK8" s="85">
        <v>10</v>
      </c>
      <c r="BL8" s="85">
        <v>10</v>
      </c>
      <c r="BM8" s="105">
        <v>11</v>
      </c>
      <c r="BN8" s="107">
        <v>11</v>
      </c>
    </row>
    <row r="9" spans="1:66" x14ac:dyDescent="0.25">
      <c r="A9" s="104" t="s">
        <v>8</v>
      </c>
      <c r="B9" s="108">
        <v>2</v>
      </c>
      <c r="C9" s="109">
        <v>2</v>
      </c>
      <c r="D9" s="109">
        <v>2</v>
      </c>
      <c r="E9" s="110">
        <v>2</v>
      </c>
      <c r="F9" s="106">
        <v>2</v>
      </c>
      <c r="G9" s="85">
        <v>2</v>
      </c>
      <c r="H9" s="85">
        <v>2</v>
      </c>
      <c r="I9" s="85">
        <v>2</v>
      </c>
      <c r="J9" s="85">
        <v>2</v>
      </c>
      <c r="K9" s="85">
        <v>2</v>
      </c>
      <c r="L9" s="85">
        <v>2</v>
      </c>
      <c r="M9" s="85">
        <v>2</v>
      </c>
      <c r="N9" s="85">
        <v>2</v>
      </c>
      <c r="O9" s="85">
        <v>2</v>
      </c>
      <c r="P9" s="85">
        <v>2</v>
      </c>
      <c r="Q9" s="105">
        <v>2</v>
      </c>
      <c r="R9" s="106">
        <v>3</v>
      </c>
      <c r="S9" s="85">
        <v>3</v>
      </c>
      <c r="T9" s="85">
        <v>3</v>
      </c>
      <c r="U9" s="85">
        <v>3</v>
      </c>
      <c r="V9" s="85">
        <v>3</v>
      </c>
      <c r="W9" s="85">
        <v>3</v>
      </c>
      <c r="X9" s="85">
        <v>3</v>
      </c>
      <c r="Y9" s="85">
        <v>3</v>
      </c>
      <c r="Z9" s="85">
        <v>3</v>
      </c>
      <c r="AA9" s="85">
        <v>3</v>
      </c>
      <c r="AB9" s="85">
        <v>3</v>
      </c>
      <c r="AC9" s="105">
        <v>3</v>
      </c>
      <c r="AD9" s="106">
        <v>3</v>
      </c>
      <c r="AE9" s="85">
        <v>3</v>
      </c>
      <c r="AF9" s="85">
        <v>3</v>
      </c>
      <c r="AG9" s="85">
        <v>3</v>
      </c>
      <c r="AH9" s="85">
        <v>3</v>
      </c>
      <c r="AI9" s="85">
        <v>3</v>
      </c>
      <c r="AJ9" s="85">
        <v>3</v>
      </c>
      <c r="AK9" s="85">
        <v>3</v>
      </c>
      <c r="AL9" s="85">
        <v>3</v>
      </c>
      <c r="AM9" s="85">
        <v>3</v>
      </c>
      <c r="AN9" s="85">
        <v>3</v>
      </c>
      <c r="AO9" s="105">
        <v>3</v>
      </c>
      <c r="AP9" s="106">
        <v>3</v>
      </c>
      <c r="AQ9" s="85">
        <v>3</v>
      </c>
      <c r="AR9" s="85">
        <v>3</v>
      </c>
      <c r="AS9" s="85">
        <v>3</v>
      </c>
      <c r="AT9" s="85">
        <v>3</v>
      </c>
      <c r="AU9" s="85">
        <v>3</v>
      </c>
      <c r="AV9" s="85">
        <v>3</v>
      </c>
      <c r="AW9" s="85">
        <v>3</v>
      </c>
      <c r="AX9" s="85">
        <v>3</v>
      </c>
      <c r="AY9" s="85">
        <v>3</v>
      </c>
      <c r="AZ9" s="85">
        <v>3</v>
      </c>
      <c r="BA9" s="105">
        <v>3</v>
      </c>
      <c r="BB9" s="106">
        <v>3</v>
      </c>
      <c r="BC9" s="85">
        <v>3</v>
      </c>
      <c r="BD9" s="85">
        <v>3</v>
      </c>
      <c r="BE9" s="85">
        <v>3</v>
      </c>
      <c r="BF9" s="85">
        <v>3</v>
      </c>
      <c r="BG9" s="85">
        <v>3</v>
      </c>
      <c r="BH9" s="85">
        <v>3</v>
      </c>
      <c r="BI9" s="85">
        <v>3</v>
      </c>
      <c r="BJ9" s="85">
        <v>3</v>
      </c>
      <c r="BK9" s="85">
        <v>3</v>
      </c>
      <c r="BL9" s="85">
        <v>3</v>
      </c>
      <c r="BM9" s="105">
        <v>3</v>
      </c>
      <c r="BN9" s="107">
        <v>3</v>
      </c>
    </row>
    <row r="10" spans="1:66" s="86" customFormat="1" x14ac:dyDescent="0.25">
      <c r="A10" s="111" t="s">
        <v>4</v>
      </c>
      <c r="B10" s="112">
        <f>SUM(B4:B9)</f>
        <v>3</v>
      </c>
      <c r="C10" s="113">
        <f t="shared" ref="C10:E10" si="0">SUM(C4:C9)</f>
        <v>3</v>
      </c>
      <c r="D10" s="113">
        <f t="shared" si="0"/>
        <v>3</v>
      </c>
      <c r="E10" s="114">
        <f t="shared" si="0"/>
        <v>51</v>
      </c>
      <c r="F10" s="112">
        <f t="shared" ref="F10" si="1">SUM(F4:F9)</f>
        <v>155</v>
      </c>
      <c r="G10" s="113">
        <f t="shared" ref="G10" si="2">SUM(G4:G9)</f>
        <v>306</v>
      </c>
      <c r="H10" s="113">
        <f t="shared" ref="H10" si="3">SUM(H4:H9)</f>
        <v>479</v>
      </c>
      <c r="I10" s="113">
        <f t="shared" ref="I10" si="4">SUM(I4:I9)</f>
        <v>611</v>
      </c>
      <c r="J10" s="113">
        <f t="shared" ref="J10" si="5">SUM(J4:J9)</f>
        <v>787</v>
      </c>
      <c r="K10" s="113">
        <f t="shared" ref="K10" si="6">SUM(K4:K9)</f>
        <v>951</v>
      </c>
      <c r="L10" s="113">
        <f t="shared" ref="L10" si="7">SUM(L4:L9)</f>
        <v>1059</v>
      </c>
      <c r="M10" s="113">
        <f t="shared" ref="M10" si="8">SUM(M4:M9)</f>
        <v>1150</v>
      </c>
      <c r="N10" s="113">
        <f t="shared" ref="N10" si="9">SUM(N4:N9)</f>
        <v>1257</v>
      </c>
      <c r="O10" s="113">
        <f t="shared" ref="O10" si="10">SUM(O4:O9)</f>
        <v>1405</v>
      </c>
      <c r="P10" s="113">
        <f t="shared" ref="P10" si="11">SUM(P4:P9)</f>
        <v>1513</v>
      </c>
      <c r="Q10" s="114">
        <f t="shared" ref="Q10" si="12">SUM(Q4:Q9)</f>
        <v>1632</v>
      </c>
      <c r="R10" s="112">
        <f t="shared" ref="R10" si="13">SUM(R4:R9)</f>
        <v>1857</v>
      </c>
      <c r="S10" s="113">
        <f t="shared" ref="S10" si="14">SUM(S4:S9)</f>
        <v>1988</v>
      </c>
      <c r="T10" s="113">
        <f t="shared" ref="T10" si="15">SUM(T4:T9)</f>
        <v>2128</v>
      </c>
      <c r="U10" s="113">
        <f t="shared" ref="U10" si="16">SUM(U4:U9)</f>
        <v>2196</v>
      </c>
      <c r="V10" s="113">
        <f t="shared" ref="V10" si="17">SUM(V4:V9)</f>
        <v>2276</v>
      </c>
      <c r="W10" s="113">
        <f t="shared" ref="W10" si="18">SUM(W4:W9)</f>
        <v>2321</v>
      </c>
      <c r="X10" s="113">
        <f t="shared" ref="X10" si="19">SUM(X4:X9)</f>
        <v>2392</v>
      </c>
      <c r="Y10" s="113">
        <f t="shared" ref="Y10" si="20">SUM(Y4:Y9)</f>
        <v>2491</v>
      </c>
      <c r="Z10" s="113">
        <f t="shared" ref="Z10:AA10" si="21">SUM(Z4:Z9)</f>
        <v>2619</v>
      </c>
      <c r="AA10" s="113">
        <f t="shared" si="21"/>
        <v>2746</v>
      </c>
      <c r="AB10" s="113">
        <f t="shared" ref="AB10" si="22">SUM(AB4:AB9)</f>
        <v>3006</v>
      </c>
      <c r="AC10" s="114">
        <f t="shared" ref="AC10" si="23">SUM(AC4:AC9)</f>
        <v>3273</v>
      </c>
      <c r="AD10" s="112">
        <f t="shared" ref="AD10" si="24">SUM(AD4:AD9)</f>
        <v>3463</v>
      </c>
      <c r="AE10" s="113">
        <f t="shared" ref="AE10" si="25">SUM(AE4:AE9)</f>
        <v>3590</v>
      </c>
      <c r="AF10" s="113">
        <f t="shared" ref="AF10" si="26">SUM(AF4:AF9)</f>
        <v>3711</v>
      </c>
      <c r="AG10" s="113">
        <f t="shared" ref="AG10" si="27">SUM(AG4:AG9)</f>
        <v>3799</v>
      </c>
      <c r="AH10" s="113">
        <f t="shared" ref="AH10" si="28">SUM(AH4:AH9)</f>
        <v>3840</v>
      </c>
      <c r="AI10" s="113">
        <f t="shared" ref="AI10" si="29">SUM(AI4:AI9)</f>
        <v>3936</v>
      </c>
      <c r="AJ10" s="113">
        <f t="shared" ref="AJ10" si="30">SUM(AJ4:AJ9)</f>
        <v>4065</v>
      </c>
      <c r="AK10" s="113">
        <f t="shared" ref="AK10" si="31">SUM(AK4:AK9)</f>
        <v>4156</v>
      </c>
      <c r="AL10" s="113">
        <f t="shared" ref="AL10" si="32">SUM(AL4:AL9)</f>
        <v>4274</v>
      </c>
      <c r="AM10" s="113">
        <f t="shared" ref="AM10" si="33">SUM(AM4:AM9)</f>
        <v>4458</v>
      </c>
      <c r="AN10" s="113">
        <f t="shared" ref="AN10" si="34">SUM(AN4:AN9)</f>
        <v>4604</v>
      </c>
      <c r="AO10" s="114">
        <f t="shared" ref="AO10" si="35">SUM(AO4:AO9)</f>
        <v>4578</v>
      </c>
      <c r="AP10" s="112">
        <f t="shared" ref="AP10" si="36">SUM(AP4:AP9)</f>
        <v>4874</v>
      </c>
      <c r="AQ10" s="113">
        <f t="shared" ref="AQ10" si="37">SUM(AQ4:AQ9)</f>
        <v>4956</v>
      </c>
      <c r="AR10" s="113">
        <f t="shared" ref="AR10" si="38">SUM(AR4:AR9)</f>
        <v>4977</v>
      </c>
      <c r="AS10" s="113">
        <f t="shared" ref="AS10" si="39">SUM(AS4:AS9)</f>
        <v>5047</v>
      </c>
      <c r="AT10" s="113">
        <f t="shared" ref="AT10" si="40">SUM(AT4:AT9)</f>
        <v>5070</v>
      </c>
      <c r="AU10" s="113">
        <f t="shared" ref="AU10" si="41">SUM(AU4:AU9)</f>
        <v>5105</v>
      </c>
      <c r="AV10" s="113">
        <f t="shared" ref="AV10" si="42">SUM(AV4:AV9)</f>
        <v>5171</v>
      </c>
      <c r="AW10" s="113">
        <f t="shared" ref="AW10" si="43">SUM(AW4:AW9)</f>
        <v>5213</v>
      </c>
      <c r="AX10" s="113">
        <f t="shared" ref="AX10" si="44">SUM(AX4:AX9)</f>
        <v>5282</v>
      </c>
      <c r="AY10" s="113">
        <f t="shared" ref="AY10" si="45">SUM(AY4:AY9)</f>
        <v>5302</v>
      </c>
      <c r="AZ10" s="113">
        <f t="shared" ref="AZ10" si="46">SUM(AZ4:AZ9)</f>
        <v>5335</v>
      </c>
      <c r="BA10" s="114">
        <f t="shared" ref="BA10" si="47">SUM(BA4:BA9)</f>
        <v>5388</v>
      </c>
      <c r="BB10" s="112">
        <f t="shared" ref="BB10" si="48">SUM(BB4:BB9)</f>
        <v>5409</v>
      </c>
      <c r="BC10" s="113">
        <f t="shared" ref="BC10" si="49">SUM(BC4:BC9)</f>
        <v>5430</v>
      </c>
      <c r="BD10" s="113">
        <f t="shared" ref="BD10" si="50">SUM(BD4:BD9)</f>
        <v>5429</v>
      </c>
      <c r="BE10" s="113">
        <f t="shared" ref="BE10" si="51">SUM(BE4:BE9)</f>
        <v>5450</v>
      </c>
      <c r="BF10" s="113">
        <f t="shared" ref="BF10" si="52">SUM(BF4:BF9)</f>
        <v>5457</v>
      </c>
      <c r="BG10" s="113">
        <f t="shared" ref="BG10" si="53">SUM(BG4:BG9)</f>
        <v>5473</v>
      </c>
      <c r="BH10" s="113">
        <f t="shared" ref="BH10" si="54">SUM(BH4:BH9)</f>
        <v>5468</v>
      </c>
      <c r="BI10" s="113">
        <f t="shared" ref="BI10" si="55">SUM(BI4:BI9)</f>
        <v>5471</v>
      </c>
      <c r="BJ10" s="113">
        <f t="shared" ref="BJ10" si="56">SUM(BJ4:BJ9)</f>
        <v>5484</v>
      </c>
      <c r="BK10" s="113">
        <f t="shared" ref="BK10" si="57">SUM(BK4:BK9)</f>
        <v>5499</v>
      </c>
      <c r="BL10" s="113">
        <f t="shared" ref="BL10" si="58">SUM(BL4:BL9)</f>
        <v>5581</v>
      </c>
      <c r="BM10" s="114">
        <f t="shared" ref="BM10:BN10" si="59">SUM(BM4:BM9)</f>
        <v>5582</v>
      </c>
      <c r="BN10" s="115">
        <f t="shared" si="59"/>
        <v>5601</v>
      </c>
    </row>
  </sheetData>
  <mergeCells count="6">
    <mergeCell ref="BB1:BM1"/>
    <mergeCell ref="B1:E1"/>
    <mergeCell ref="F1:Q1"/>
    <mergeCell ref="R1:AC1"/>
    <mergeCell ref="AD1:AO1"/>
    <mergeCell ref="AP1:BA1"/>
  </mergeCells>
  <pageMargins left="0.7" right="0.7" top="0.75" bottom="0.75" header="0.3" footer="0.3"/>
  <ignoredErrors>
    <ignoredError sqref="B10:E10" formulaRange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AF5F39-7914-45A7-AEB0-AAF59AE1BB4C}">
  <dimension ref="A1:R47"/>
  <sheetViews>
    <sheetView showGridLines="0" topLeftCell="C1" workbookViewId="0">
      <selection activeCell="D42" sqref="D42"/>
    </sheetView>
  </sheetViews>
  <sheetFormatPr defaultRowHeight="15" x14ac:dyDescent="0.25"/>
  <cols>
    <col min="1" max="1" width="24.140625" bestFit="1" customWidth="1"/>
    <col min="2" max="2" width="0" hidden="1" customWidth="1"/>
    <col min="4" max="4" width="24.42578125" bestFit="1" customWidth="1"/>
    <col min="5" max="16" width="9.28515625" style="8" bestFit="1" customWidth="1"/>
    <col min="17" max="17" width="9.85546875" style="8" bestFit="1" customWidth="1"/>
    <col min="18" max="18" width="15" style="8" bestFit="1" customWidth="1"/>
  </cols>
  <sheetData>
    <row r="1" spans="1:18" x14ac:dyDescent="0.25">
      <c r="C1" s="6" t="s">
        <v>42</v>
      </c>
    </row>
    <row r="2" spans="1:18" x14ac:dyDescent="0.25">
      <c r="C2" s="25" t="s">
        <v>32</v>
      </c>
      <c r="D2" s="26" t="s">
        <v>33</v>
      </c>
      <c r="E2" s="25" t="s">
        <v>20</v>
      </c>
      <c r="F2" s="25" t="s">
        <v>21</v>
      </c>
      <c r="G2" s="25" t="s">
        <v>22</v>
      </c>
      <c r="H2" s="25" t="s">
        <v>23</v>
      </c>
      <c r="I2" s="25" t="s">
        <v>24</v>
      </c>
      <c r="J2" s="25" t="s">
        <v>25</v>
      </c>
      <c r="K2" s="25" t="s">
        <v>26</v>
      </c>
      <c r="L2" s="25" t="s">
        <v>27</v>
      </c>
      <c r="M2" s="25" t="s">
        <v>28</v>
      </c>
      <c r="N2" s="25" t="s">
        <v>29</v>
      </c>
      <c r="O2" s="25" t="s">
        <v>30</v>
      </c>
      <c r="P2" s="25" t="s">
        <v>31</v>
      </c>
      <c r="Q2" s="25" t="s">
        <v>4</v>
      </c>
      <c r="R2" s="25" t="s">
        <v>34</v>
      </c>
    </row>
    <row r="3" spans="1:18" x14ac:dyDescent="0.25">
      <c r="C3" s="21">
        <v>2021</v>
      </c>
      <c r="D3" s="22" t="s">
        <v>36</v>
      </c>
      <c r="E3" s="23">
        <v>298.11382453766788</v>
      </c>
      <c r="F3" s="23">
        <v>267.67956118018833</v>
      </c>
      <c r="G3" s="23">
        <v>230.28343708410114</v>
      </c>
      <c r="H3" s="23">
        <v>127.38708263226734</v>
      </c>
      <c r="I3" s="23">
        <v>61.114698402882844</v>
      </c>
      <c r="J3" s="23">
        <v>27.375426799304634</v>
      </c>
      <c r="K3" s="23">
        <v>21.133430879630613</v>
      </c>
      <c r="L3" s="23">
        <v>21.443031789099933</v>
      </c>
      <c r="M3" s="23">
        <v>31.554788970052684</v>
      </c>
      <c r="N3" s="23">
        <v>80.174162070556577</v>
      </c>
      <c r="O3" s="23">
        <v>146.0333582373427</v>
      </c>
      <c r="P3" s="23">
        <v>237.68609673513168</v>
      </c>
      <c r="Q3" s="23">
        <f>SUM(E3:P3)</f>
        <v>1549.9788993182262</v>
      </c>
      <c r="R3" s="21" t="s">
        <v>35</v>
      </c>
    </row>
    <row r="4" spans="1:18" x14ac:dyDescent="0.25">
      <c r="C4" s="21">
        <v>2022</v>
      </c>
      <c r="D4" s="22" t="s">
        <v>36</v>
      </c>
      <c r="E4" s="23">
        <v>271.2720285442287</v>
      </c>
      <c r="F4" s="23">
        <v>243.18661956880558</v>
      </c>
      <c r="G4" s="23">
        <v>208.82635942981403</v>
      </c>
      <c r="H4" s="23">
        <v>115.39814675226728</v>
      </c>
      <c r="I4" s="23">
        <v>56.794968081474551</v>
      </c>
      <c r="J4" s="23">
        <v>28.145108377146556</v>
      </c>
      <c r="K4" s="23">
        <v>23.204611978810195</v>
      </c>
      <c r="L4" s="23">
        <v>23.444749846115652</v>
      </c>
      <c r="M4" s="23">
        <v>31.708716718564183</v>
      </c>
      <c r="N4" s="23">
        <v>73.641341247043073</v>
      </c>
      <c r="O4" s="23">
        <v>132.40886058905747</v>
      </c>
      <c r="P4" s="23">
        <v>215.9103363556321</v>
      </c>
      <c r="Q4" s="23">
        <f>SUM(E4:P4)</f>
        <v>1423.9418474889594</v>
      </c>
      <c r="R4" s="21" t="s">
        <v>35</v>
      </c>
    </row>
    <row r="5" spans="1:18" x14ac:dyDescent="0.25">
      <c r="C5" s="21">
        <v>2023</v>
      </c>
      <c r="D5" s="22" t="s">
        <v>36</v>
      </c>
      <c r="E5" s="23">
        <v>283.53754766625747</v>
      </c>
      <c r="F5" s="23">
        <v>258.98211683099498</v>
      </c>
      <c r="G5" s="23">
        <v>217.47792492198369</v>
      </c>
      <c r="H5" s="23">
        <v>141.46830658171382</v>
      </c>
      <c r="I5" s="23">
        <v>74.031079343073316</v>
      </c>
      <c r="J5" s="23">
        <v>33.547787371322762</v>
      </c>
      <c r="K5" s="23">
        <v>26.408152665997481</v>
      </c>
      <c r="L5" s="23">
        <v>25.808048348210161</v>
      </c>
      <c r="M5" s="23">
        <v>26.587866901469312</v>
      </c>
      <c r="N5" s="23">
        <v>83.713276985456417</v>
      </c>
      <c r="O5" s="23">
        <v>161.42497697411542</v>
      </c>
      <c r="P5" s="23">
        <v>216.36537921583044</v>
      </c>
      <c r="Q5" s="23">
        <f t="shared" ref="Q5:Q6" si="0">SUM(E5:P5)</f>
        <v>1549.3524638064255</v>
      </c>
      <c r="R5" s="21" t="s">
        <v>41</v>
      </c>
    </row>
    <row r="6" spans="1:18" x14ac:dyDescent="0.25">
      <c r="C6" s="21">
        <v>2024</v>
      </c>
      <c r="D6" s="22" t="s">
        <v>36</v>
      </c>
      <c r="E6" s="23">
        <v>274.1930095477469</v>
      </c>
      <c r="F6" s="23">
        <v>246.72935285211915</v>
      </c>
      <c r="G6" s="23">
        <v>209.47271061313759</v>
      </c>
      <c r="H6" s="23">
        <v>135.8330840611971</v>
      </c>
      <c r="I6" s="23">
        <v>56.942555458480044</v>
      </c>
      <c r="J6" s="23">
        <v>28.972783874613345</v>
      </c>
      <c r="K6" s="23">
        <v>25.16198060017124</v>
      </c>
      <c r="L6" s="23">
        <v>25.16198060017124</v>
      </c>
      <c r="M6" s="23">
        <v>25.369222895916678</v>
      </c>
      <c r="N6" s="23">
        <v>64.14350407327089</v>
      </c>
      <c r="O6" s="23">
        <v>144.91006253610865</v>
      </c>
      <c r="P6" s="23">
        <v>217.1132864340999</v>
      </c>
      <c r="Q6" s="23">
        <f t="shared" si="0"/>
        <v>1454.0035335470325</v>
      </c>
      <c r="R6" s="21" t="s">
        <v>43</v>
      </c>
    </row>
    <row r="7" spans="1:18" s="35" customFormat="1" x14ac:dyDescent="0.25">
      <c r="A7" t="s">
        <v>36</v>
      </c>
      <c r="C7" s="38"/>
      <c r="D7" s="39" t="s">
        <v>66</v>
      </c>
      <c r="E7" s="40">
        <f>AVERAGE(E3:E6)</f>
        <v>281.77910257397525</v>
      </c>
      <c r="F7" s="40">
        <f t="shared" ref="F7:Q7" si="1">AVERAGE(F3:F6)</f>
        <v>254.14441260802701</v>
      </c>
      <c r="G7" s="40">
        <f t="shared" si="1"/>
        <v>216.51510801225911</v>
      </c>
      <c r="H7" s="40">
        <f t="shared" si="1"/>
        <v>130.02165500686138</v>
      </c>
      <c r="I7" s="40">
        <f t="shared" si="1"/>
        <v>62.22082532147769</v>
      </c>
      <c r="J7" s="40">
        <f t="shared" si="1"/>
        <v>29.510276605596825</v>
      </c>
      <c r="K7" s="40">
        <f t="shared" si="1"/>
        <v>23.977044031152381</v>
      </c>
      <c r="L7" s="40">
        <f t="shared" si="1"/>
        <v>23.96445264589925</v>
      </c>
      <c r="M7" s="40">
        <f t="shared" si="1"/>
        <v>28.805148871500716</v>
      </c>
      <c r="N7" s="40">
        <f t="shared" si="1"/>
        <v>75.418071094081739</v>
      </c>
      <c r="O7" s="40">
        <f t="shared" si="1"/>
        <v>146.19431458415605</v>
      </c>
      <c r="P7" s="40">
        <f t="shared" si="1"/>
        <v>221.76877468517353</v>
      </c>
      <c r="Q7" s="40">
        <f t="shared" si="1"/>
        <v>1494.3191860401607</v>
      </c>
      <c r="R7" s="38"/>
    </row>
    <row r="8" spans="1:18" s="35" customFormat="1" x14ac:dyDescent="0.25">
      <c r="C8" s="38"/>
      <c r="D8" s="39"/>
      <c r="E8" s="40"/>
      <c r="F8" s="40"/>
      <c r="G8" s="40"/>
      <c r="H8" s="40"/>
      <c r="I8" s="40"/>
      <c r="J8" s="40"/>
      <c r="K8" s="40"/>
      <c r="L8" s="40"/>
      <c r="M8" s="40"/>
      <c r="N8" s="40"/>
      <c r="O8" s="40"/>
      <c r="P8" s="40"/>
      <c r="Q8" s="40"/>
      <c r="R8" s="38"/>
    </row>
    <row r="9" spans="1:18" x14ac:dyDescent="0.25">
      <c r="C9" s="21">
        <v>2021</v>
      </c>
      <c r="D9" s="22" t="s">
        <v>37</v>
      </c>
      <c r="E9" s="23">
        <v>439.69897552496934</v>
      </c>
      <c r="F9" s="23">
        <v>409.73266075271664</v>
      </c>
      <c r="G9" s="23">
        <v>372.16494502361286</v>
      </c>
      <c r="H9" s="23">
        <v>257.88790359771809</v>
      </c>
      <c r="I9" s="23">
        <v>167.47894107296725</v>
      </c>
      <c r="J9" s="23">
        <v>104.44856352781952</v>
      </c>
      <c r="K9" s="23">
        <v>85.677059771413496</v>
      </c>
      <c r="L9" s="23">
        <v>86.954092160493033</v>
      </c>
      <c r="M9" s="23">
        <v>113.40390771260496</v>
      </c>
      <c r="N9" s="23">
        <v>195.14775100796081</v>
      </c>
      <c r="O9" s="23">
        <v>279.37474648356533</v>
      </c>
      <c r="P9" s="23">
        <v>378.87350839450846</v>
      </c>
      <c r="Q9" s="23">
        <f>SUM(E9:P9)</f>
        <v>2890.8430550303501</v>
      </c>
      <c r="R9" s="21" t="s">
        <v>35</v>
      </c>
    </row>
    <row r="10" spans="1:18" x14ac:dyDescent="0.25">
      <c r="C10" s="21">
        <v>2022</v>
      </c>
      <c r="D10" s="22" t="s">
        <v>37</v>
      </c>
      <c r="E10" s="23">
        <v>819.07844246954653</v>
      </c>
      <c r="F10" s="23">
        <v>724.3662386300291</v>
      </c>
      <c r="G10" s="23">
        <v>611.47544294707768</v>
      </c>
      <c r="H10" s="23">
        <v>321.64027304917136</v>
      </c>
      <c r="I10" s="23">
        <v>158.57241694518532</v>
      </c>
      <c r="J10" s="23">
        <v>90.75153373344844</v>
      </c>
      <c r="K10" s="23">
        <v>81.243966370675238</v>
      </c>
      <c r="L10" s="23">
        <v>81.624186115863353</v>
      </c>
      <c r="M10" s="23">
        <v>97.346631324808243</v>
      </c>
      <c r="N10" s="23">
        <v>200.93596297240009</v>
      </c>
      <c r="O10" s="23">
        <v>368.72871519520254</v>
      </c>
      <c r="P10" s="23">
        <v>629.44923102516316</v>
      </c>
      <c r="Q10" s="23">
        <f>SUM(E10:P10)</f>
        <v>4185.2130407785708</v>
      </c>
      <c r="R10" s="21" t="s">
        <v>35</v>
      </c>
    </row>
    <row r="11" spans="1:18" x14ac:dyDescent="0.25">
      <c r="C11" s="21">
        <v>2023</v>
      </c>
      <c r="D11" s="22" t="s">
        <v>37</v>
      </c>
      <c r="E11" s="23">
        <v>799.67958497942595</v>
      </c>
      <c r="F11" s="23">
        <v>640.67373744797123</v>
      </c>
      <c r="G11" s="23">
        <v>536.34445850629231</v>
      </c>
      <c r="H11" s="23">
        <v>354.9052717476485</v>
      </c>
      <c r="I11" s="23">
        <v>170.55718710883062</v>
      </c>
      <c r="J11" s="23">
        <v>93.646228768994789</v>
      </c>
      <c r="K11" s="23">
        <v>69.524708003574162</v>
      </c>
      <c r="L11" s="23">
        <v>61.384133133657407</v>
      </c>
      <c r="M11" s="23">
        <v>70.399749539215023</v>
      </c>
      <c r="N11" s="23">
        <v>226.07157276255174</v>
      </c>
      <c r="O11" s="23">
        <v>636.56393695015186</v>
      </c>
      <c r="P11" s="23">
        <v>652.85898627859092</v>
      </c>
      <c r="Q11" s="23">
        <f>SUM(E11:P11)</f>
        <v>4312.6095552269044</v>
      </c>
      <c r="R11" s="21" t="s">
        <v>41</v>
      </c>
    </row>
    <row r="12" spans="1:18" x14ac:dyDescent="0.25">
      <c r="C12" s="21">
        <v>2024</v>
      </c>
      <c r="D12" s="22" t="s">
        <v>37</v>
      </c>
      <c r="E12" s="23">
        <v>871.95282698888911</v>
      </c>
      <c r="F12" s="23">
        <v>597.03857734935332</v>
      </c>
      <c r="G12" s="23">
        <v>554.3414237885172</v>
      </c>
      <c r="H12" s="23">
        <v>345.90813009730158</v>
      </c>
      <c r="I12" s="23">
        <v>113.50927942283246</v>
      </c>
      <c r="J12" s="23">
        <v>63.095536462183361</v>
      </c>
      <c r="K12" s="23">
        <v>62.6217075443192</v>
      </c>
      <c r="L12" s="23">
        <v>62.6217075443192</v>
      </c>
      <c r="M12" s="23">
        <v>62.782775968539632</v>
      </c>
      <c r="N12" s="23">
        <v>160.86546472977818</v>
      </c>
      <c r="O12" s="23">
        <v>399.74100663804808</v>
      </c>
      <c r="P12" s="23">
        <v>624.56132012834621</v>
      </c>
      <c r="Q12" s="23">
        <f>SUM(E12:P12)</f>
        <v>3919.0397566624274</v>
      </c>
      <c r="R12" s="21" t="s">
        <v>43</v>
      </c>
    </row>
    <row r="13" spans="1:18" s="35" customFormat="1" x14ac:dyDescent="0.25">
      <c r="A13" t="s">
        <v>37</v>
      </c>
      <c r="C13" s="38"/>
      <c r="D13" s="39" t="s">
        <v>66</v>
      </c>
      <c r="E13" s="40">
        <f>AVERAGE(E9:E12)</f>
        <v>732.60245749070771</v>
      </c>
      <c r="F13" s="40">
        <f t="shared" ref="F13" si="2">AVERAGE(F9:F12)</f>
        <v>592.95280354501756</v>
      </c>
      <c r="G13" s="40">
        <f t="shared" ref="G13" si="3">AVERAGE(G9:G12)</f>
        <v>518.58156756637504</v>
      </c>
      <c r="H13" s="40">
        <f t="shared" ref="H13" si="4">AVERAGE(H9:H12)</f>
        <v>320.08539462295988</v>
      </c>
      <c r="I13" s="40">
        <f t="shared" ref="I13" si="5">AVERAGE(I9:I12)</f>
        <v>152.52945613745391</v>
      </c>
      <c r="J13" s="40">
        <f t="shared" ref="J13" si="6">AVERAGE(J9:J12)</f>
        <v>87.985465623111523</v>
      </c>
      <c r="K13" s="40">
        <f t="shared" ref="K13" si="7">AVERAGE(K9:K12)</f>
        <v>74.766860422495526</v>
      </c>
      <c r="L13" s="40">
        <f t="shared" ref="L13" si="8">AVERAGE(L9:L12)</f>
        <v>73.146029738583252</v>
      </c>
      <c r="M13" s="40">
        <f t="shared" ref="M13" si="9">AVERAGE(M9:M12)</f>
        <v>85.983266136291959</v>
      </c>
      <c r="N13" s="40">
        <f t="shared" ref="N13" si="10">AVERAGE(N9:N12)</f>
        <v>195.75518786817273</v>
      </c>
      <c r="O13" s="40">
        <f t="shared" ref="O13" si="11">AVERAGE(O9:O12)</f>
        <v>421.10210131674194</v>
      </c>
      <c r="P13" s="40">
        <f t="shared" ref="P13" si="12">AVERAGE(P9:P12)</f>
        <v>571.43576145665224</v>
      </c>
      <c r="Q13" s="40">
        <f t="shared" ref="Q13" si="13">AVERAGE(Q9:Q12)</f>
        <v>3826.9263519245633</v>
      </c>
      <c r="R13" s="38"/>
    </row>
    <row r="14" spans="1:18" x14ac:dyDescent="0.25">
      <c r="C14" s="21"/>
      <c r="D14" s="22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1"/>
    </row>
    <row r="15" spans="1:18" x14ac:dyDescent="0.25">
      <c r="C15" s="21">
        <v>2021</v>
      </c>
      <c r="D15" s="22" t="s">
        <v>5</v>
      </c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3">
        <f>SUM(E15:P15)</f>
        <v>0</v>
      </c>
      <c r="R15" s="21" t="s">
        <v>38</v>
      </c>
    </row>
    <row r="16" spans="1:18" x14ac:dyDescent="0.25">
      <c r="C16" s="21">
        <v>2022</v>
      </c>
      <c r="D16" s="22" t="s">
        <v>5</v>
      </c>
      <c r="E16" s="23">
        <v>819.07844246954653</v>
      </c>
      <c r="F16" s="23">
        <v>724.3662386300291</v>
      </c>
      <c r="G16" s="23">
        <v>611.47544294707768</v>
      </c>
      <c r="H16" s="23">
        <v>321.64027304917136</v>
      </c>
      <c r="I16" s="23">
        <v>158.57241694518532</v>
      </c>
      <c r="J16" s="23">
        <v>90.75153373344844</v>
      </c>
      <c r="K16" s="23">
        <v>81.243966370675238</v>
      </c>
      <c r="L16" s="23">
        <v>81.624186115863353</v>
      </c>
      <c r="M16" s="23">
        <v>97.346631324808243</v>
      </c>
      <c r="N16" s="23">
        <v>200.93596297240009</v>
      </c>
      <c r="O16" s="23">
        <v>368.72871519520254</v>
      </c>
      <c r="P16" s="23">
        <v>629.44923102516316</v>
      </c>
      <c r="Q16" s="23">
        <f>SUM(E16:P16)</f>
        <v>4185.2130407785708</v>
      </c>
      <c r="R16" s="21" t="s">
        <v>35</v>
      </c>
    </row>
    <row r="17" spans="1:18" x14ac:dyDescent="0.25">
      <c r="C17" s="21">
        <v>2023</v>
      </c>
      <c r="D17" s="22" t="s">
        <v>5</v>
      </c>
      <c r="E17" s="23">
        <v>508.11376344113353</v>
      </c>
      <c r="F17" s="23">
        <v>518.65996648585178</v>
      </c>
      <c r="G17" s="23">
        <v>460.89361889600093</v>
      </c>
      <c r="H17" s="23">
        <v>341.19705730072809</v>
      </c>
      <c r="I17" s="23">
        <v>262.02001859664574</v>
      </c>
      <c r="J17" s="23">
        <v>217.54403880520809</v>
      </c>
      <c r="K17" s="23">
        <v>223.58692877201935</v>
      </c>
      <c r="L17" s="23">
        <v>230.63696706663265</v>
      </c>
      <c r="M17" s="23">
        <v>214.52259382180242</v>
      </c>
      <c r="N17" s="23">
        <v>241.46852222139378</v>
      </c>
      <c r="O17" s="23">
        <v>388.41694117729531</v>
      </c>
      <c r="P17" s="23">
        <v>450.05505548565719</v>
      </c>
      <c r="Q17" s="23">
        <f>SUM(E17:P17)</f>
        <v>4057.1154720703689</v>
      </c>
      <c r="R17" s="21" t="s">
        <v>41</v>
      </c>
    </row>
    <row r="18" spans="1:18" x14ac:dyDescent="0.25">
      <c r="C18" s="21">
        <v>2024</v>
      </c>
      <c r="D18" s="22" t="s">
        <v>5</v>
      </c>
      <c r="E18" s="23">
        <v>636.16664065729822</v>
      </c>
      <c r="F18" s="23">
        <v>421.85758705466867</v>
      </c>
      <c r="G18" s="23">
        <v>632.74612858420346</v>
      </c>
      <c r="H18" s="23">
        <v>392.09551065733461</v>
      </c>
      <c r="I18" s="23">
        <v>332.42397412273965</v>
      </c>
      <c r="J18" s="23">
        <v>224.54351125646161</v>
      </c>
      <c r="K18" s="23">
        <v>211.37160453933876</v>
      </c>
      <c r="L18" s="23">
        <v>179.0881032849166</v>
      </c>
      <c r="M18" s="23">
        <v>175.69191003651915</v>
      </c>
      <c r="N18" s="23">
        <v>198.10069814441735</v>
      </c>
      <c r="O18" s="23">
        <v>357.29888127501079</v>
      </c>
      <c r="P18" s="23">
        <v>647.25658388709815</v>
      </c>
      <c r="Q18" s="23">
        <f>SUM(E18:P18)</f>
        <v>4408.6411335000066</v>
      </c>
      <c r="R18" s="21" t="s">
        <v>43</v>
      </c>
    </row>
    <row r="19" spans="1:18" x14ac:dyDescent="0.25">
      <c r="A19" t="s">
        <v>5</v>
      </c>
      <c r="C19" s="38"/>
      <c r="D19" s="39" t="s">
        <v>66</v>
      </c>
      <c r="E19" s="40">
        <f>AVERAGE(E15:E18)</f>
        <v>654.45294885599276</v>
      </c>
      <c r="F19" s="40">
        <f t="shared" ref="F19" si="14">AVERAGE(F15:F18)</f>
        <v>554.96126405684981</v>
      </c>
      <c r="G19" s="40">
        <f t="shared" ref="G19" si="15">AVERAGE(G15:G18)</f>
        <v>568.3717301424274</v>
      </c>
      <c r="H19" s="40">
        <f t="shared" ref="H19" si="16">AVERAGE(H15:H18)</f>
        <v>351.64428033574472</v>
      </c>
      <c r="I19" s="40">
        <f t="shared" ref="I19" si="17">AVERAGE(I15:I18)</f>
        <v>251.00546988819022</v>
      </c>
      <c r="J19" s="40">
        <f t="shared" ref="J19" si="18">AVERAGE(J15:J18)</f>
        <v>177.61302793170603</v>
      </c>
      <c r="K19" s="40">
        <f t="shared" ref="K19" si="19">AVERAGE(K15:K18)</f>
        <v>172.06749989401112</v>
      </c>
      <c r="L19" s="40">
        <f t="shared" ref="L19" si="20">AVERAGE(L15:L18)</f>
        <v>163.78308548913753</v>
      </c>
      <c r="M19" s="40">
        <f t="shared" ref="M19" si="21">AVERAGE(M15:M18)</f>
        <v>162.52037839437662</v>
      </c>
      <c r="N19" s="40">
        <f t="shared" ref="N19" si="22">AVERAGE(N15:N18)</f>
        <v>213.50172777940375</v>
      </c>
      <c r="O19" s="40">
        <f t="shared" ref="O19" si="23">AVERAGE(O15:O18)</f>
        <v>371.48151254916957</v>
      </c>
      <c r="P19" s="40">
        <f t="shared" ref="P19" si="24">AVERAGE(P15:P18)</f>
        <v>575.58695679930622</v>
      </c>
      <c r="Q19" s="40">
        <f t="shared" ref="Q19" si="25">AVERAGE(Q15:Q18)</f>
        <v>3162.7424115872368</v>
      </c>
      <c r="R19" s="38"/>
    </row>
    <row r="20" spans="1:18" x14ac:dyDescent="0.25">
      <c r="C20" s="38"/>
      <c r="D20" s="39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38"/>
    </row>
    <row r="21" spans="1:18" x14ac:dyDescent="0.25">
      <c r="C21" s="21">
        <v>2021</v>
      </c>
      <c r="D21" s="22" t="s">
        <v>39</v>
      </c>
      <c r="E21" s="23">
        <v>1473.8214765738394</v>
      </c>
      <c r="F21" s="23">
        <v>1386.9718895142942</v>
      </c>
      <c r="G21" s="23">
        <v>1273.0623039388161</v>
      </c>
      <c r="H21" s="23">
        <v>896.6980855134459</v>
      </c>
      <c r="I21" s="23">
        <v>585.00439196250193</v>
      </c>
      <c r="J21" s="23">
        <v>276.09965526957433</v>
      </c>
      <c r="K21" s="23">
        <v>149.19165084332445</v>
      </c>
      <c r="L21" s="23">
        <v>170.10147096084043</v>
      </c>
      <c r="M21" s="23">
        <v>359.44355912526942</v>
      </c>
      <c r="N21" s="23">
        <v>750.77030751662676</v>
      </c>
      <c r="O21" s="23">
        <v>1072.4808836230868</v>
      </c>
      <c r="P21" s="23">
        <v>1404.3097261112325</v>
      </c>
      <c r="Q21" s="23">
        <f>SUM(E21:P21)</f>
        <v>9797.9554009528529</v>
      </c>
      <c r="R21" s="21" t="s">
        <v>35</v>
      </c>
    </row>
    <row r="22" spans="1:18" x14ac:dyDescent="0.25">
      <c r="C22" s="21">
        <v>2022</v>
      </c>
      <c r="D22" s="22" t="s">
        <v>39</v>
      </c>
      <c r="E22" s="23">
        <v>3555.3842278338229</v>
      </c>
      <c r="F22" s="23">
        <v>3323.0807631169632</v>
      </c>
      <c r="G22" s="23">
        <v>3019.9503598886654</v>
      </c>
      <c r="H22" s="23">
        <v>2038.1801941003655</v>
      </c>
      <c r="I22" s="23">
        <v>1195.6442475733752</v>
      </c>
      <c r="J22" s="23">
        <v>529.92751001866679</v>
      </c>
      <c r="K22" s="23">
        <v>299.20092073646822</v>
      </c>
      <c r="L22" s="23">
        <v>326.31908995721835</v>
      </c>
      <c r="M22" s="23">
        <v>662.931048806646</v>
      </c>
      <c r="N22" s="23">
        <v>1513.7233478919725</v>
      </c>
      <c r="O22" s="23">
        <v>2297.3301053254122</v>
      </c>
      <c r="P22" s="23">
        <v>3162.6470889047869</v>
      </c>
      <c r="Q22" s="23">
        <f>SUM(E22:P22)</f>
        <v>21924.318904154359</v>
      </c>
      <c r="R22" s="21" t="s">
        <v>35</v>
      </c>
    </row>
    <row r="23" spans="1:18" x14ac:dyDescent="0.25">
      <c r="C23" s="21">
        <v>2023</v>
      </c>
      <c r="D23" s="22" t="s">
        <v>39</v>
      </c>
      <c r="E23" s="23">
        <v>3588.2043506751793</v>
      </c>
      <c r="F23" s="23">
        <v>3189.2192110352439</v>
      </c>
      <c r="G23" s="23">
        <v>2733.7055340662655</v>
      </c>
      <c r="H23" s="23">
        <v>2393.6914450068525</v>
      </c>
      <c r="I23" s="23">
        <v>1268.173940499285</v>
      </c>
      <c r="J23" s="23">
        <v>774.17660779353389</v>
      </c>
      <c r="K23" s="23">
        <v>534.53302771642007</v>
      </c>
      <c r="L23" s="23">
        <v>554.80736144564924</v>
      </c>
      <c r="M23" s="23">
        <v>707.01812611692617</v>
      </c>
      <c r="N23" s="23">
        <v>651.504110288486</v>
      </c>
      <c r="O23" s="23">
        <v>1805.380436497351</v>
      </c>
      <c r="P23" s="23">
        <v>3057.3858322690194</v>
      </c>
      <c r="Q23" s="23">
        <f>SUM(E23:P23)</f>
        <v>21257.799983410208</v>
      </c>
      <c r="R23" s="21" t="s">
        <v>41</v>
      </c>
    </row>
    <row r="24" spans="1:18" x14ac:dyDescent="0.25">
      <c r="C24" s="21">
        <v>2024</v>
      </c>
      <c r="D24" s="22" t="s">
        <v>39</v>
      </c>
      <c r="E24" s="23">
        <v>5508.4328521669158</v>
      </c>
      <c r="F24" s="23">
        <v>3466.1607629300811</v>
      </c>
      <c r="G24" s="23">
        <v>2331.3401057332489</v>
      </c>
      <c r="H24" s="23">
        <v>1823.0247343069373</v>
      </c>
      <c r="I24" s="23">
        <v>633.36183504003998</v>
      </c>
      <c r="J24" s="23">
        <v>359.28491728969118</v>
      </c>
      <c r="K24" s="23">
        <v>346.83047903210843</v>
      </c>
      <c r="L24" s="23">
        <v>334.4143215287076</v>
      </c>
      <c r="M24" s="23">
        <v>308.98499818193221</v>
      </c>
      <c r="N24" s="23">
        <v>826.52876590982476</v>
      </c>
      <c r="O24" s="23">
        <v>1526.7801434941728</v>
      </c>
      <c r="P24" s="23">
        <v>2354.2741631139511</v>
      </c>
      <c r="Q24" s="23">
        <f>SUM(E24:P24)</f>
        <v>19819.418078727609</v>
      </c>
      <c r="R24" s="21" t="s">
        <v>43</v>
      </c>
    </row>
    <row r="25" spans="1:18" x14ac:dyDescent="0.25">
      <c r="A25" t="s">
        <v>39</v>
      </c>
      <c r="C25" s="38"/>
      <c r="D25" s="39" t="s">
        <v>66</v>
      </c>
      <c r="E25" s="40">
        <f>AVERAGE(E21:E24)</f>
        <v>3531.4607268124396</v>
      </c>
      <c r="F25" s="40">
        <f t="shared" ref="F25" si="26">AVERAGE(F21:F24)</f>
        <v>2841.3581566491457</v>
      </c>
      <c r="G25" s="40">
        <f t="shared" ref="G25" si="27">AVERAGE(G21:G24)</f>
        <v>2339.5145759067491</v>
      </c>
      <c r="H25" s="40">
        <f t="shared" ref="H25" si="28">AVERAGE(H21:H24)</f>
        <v>1787.8986147319001</v>
      </c>
      <c r="I25" s="40">
        <f t="shared" ref="I25" si="29">AVERAGE(I21:I24)</f>
        <v>920.54610376880055</v>
      </c>
      <c r="J25" s="40">
        <f t="shared" ref="J25" si="30">AVERAGE(J21:J24)</f>
        <v>484.8721725928666</v>
      </c>
      <c r="K25" s="40">
        <f t="shared" ref="K25" si="31">AVERAGE(K21:K24)</f>
        <v>332.43901958208028</v>
      </c>
      <c r="L25" s="40">
        <f t="shared" ref="L25" si="32">AVERAGE(L21:L24)</f>
        <v>346.41056097310388</v>
      </c>
      <c r="M25" s="40">
        <f t="shared" ref="M25" si="33">AVERAGE(M21:M24)</f>
        <v>509.59443305769349</v>
      </c>
      <c r="N25" s="40">
        <f t="shared" ref="N25" si="34">AVERAGE(N21:N24)</f>
        <v>935.63163290172758</v>
      </c>
      <c r="O25" s="40">
        <f t="shared" ref="O25" si="35">AVERAGE(O21:O24)</f>
        <v>1675.4928922350057</v>
      </c>
      <c r="P25" s="40">
        <f t="shared" ref="P25" si="36">AVERAGE(P21:P24)</f>
        <v>2494.6542025997474</v>
      </c>
      <c r="Q25" s="40">
        <f t="shared" ref="Q25" si="37">AVERAGE(Q21:Q24)</f>
        <v>18199.873091811256</v>
      </c>
      <c r="R25" s="21"/>
    </row>
    <row r="26" spans="1:18" x14ac:dyDescent="0.25">
      <c r="C26" s="21"/>
      <c r="D26" s="22"/>
      <c r="E26" s="23"/>
      <c r="F26" s="23"/>
      <c r="G26" s="23"/>
      <c r="H26" s="23"/>
      <c r="I26" s="23"/>
      <c r="J26" s="23"/>
      <c r="K26" s="23"/>
      <c r="L26" s="23"/>
      <c r="M26" s="23"/>
      <c r="N26" s="23"/>
      <c r="O26" s="23"/>
      <c r="P26" s="23"/>
      <c r="Q26" s="23"/>
      <c r="R26" s="21"/>
    </row>
    <row r="27" spans="1:18" x14ac:dyDescent="0.25">
      <c r="C27" s="21">
        <v>2021</v>
      </c>
      <c r="D27" s="22" t="s">
        <v>40</v>
      </c>
      <c r="E27" s="23">
        <v>18349.753955438206</v>
      </c>
      <c r="F27" s="23">
        <v>16867.107440055319</v>
      </c>
      <c r="G27" s="23">
        <v>18024.514811824942</v>
      </c>
      <c r="H27" s="23">
        <v>12258.38265087529</v>
      </c>
      <c r="I27" s="23">
        <v>7655.3475099769448</v>
      </c>
      <c r="J27" s="23">
        <v>4401.1258163129742</v>
      </c>
      <c r="K27" s="23">
        <v>3414.6140822681778</v>
      </c>
      <c r="L27" s="23">
        <v>3477.3842928489648</v>
      </c>
      <c r="M27" s="23">
        <v>4857.0040928435537</v>
      </c>
      <c r="N27" s="23">
        <v>9048.439121236479</v>
      </c>
      <c r="O27" s="23">
        <v>13316.092568626133</v>
      </c>
      <c r="P27" s="23">
        <v>18323.075209146853</v>
      </c>
      <c r="Q27" s="23">
        <f>SUM(E27:P27)</f>
        <v>129992.84155145384</v>
      </c>
      <c r="R27" s="21" t="s">
        <v>35</v>
      </c>
    </row>
    <row r="28" spans="1:18" x14ac:dyDescent="0.25">
      <c r="C28" s="21">
        <v>2022</v>
      </c>
      <c r="D28" s="22" t="s">
        <v>40</v>
      </c>
      <c r="E28" s="23">
        <v>23383.247446047779</v>
      </c>
      <c r="F28" s="23">
        <v>22124.113855791737</v>
      </c>
      <c r="G28" s="23">
        <v>20463.573832203128</v>
      </c>
      <c r="H28" s="23">
        <v>14890.079222922057</v>
      </c>
      <c r="I28" s="23">
        <v>57900.858921229563</v>
      </c>
      <c r="J28" s="23">
        <v>4383.1111523138161</v>
      </c>
      <c r="K28" s="23">
        <v>2026.2780210945264</v>
      </c>
      <c r="L28" s="23">
        <v>2214.911357375197</v>
      </c>
      <c r="M28" s="23">
        <v>5249.0385432112371</v>
      </c>
      <c r="N28" s="23">
        <v>9048.439121236479</v>
      </c>
      <c r="O28" s="23">
        <v>13316.092568626133</v>
      </c>
      <c r="P28" s="23">
        <v>18323.075209146853</v>
      </c>
      <c r="Q28" s="23">
        <f>SUM(E28:P28)</f>
        <v>193322.81925119853</v>
      </c>
      <c r="R28" s="21" t="s">
        <v>35</v>
      </c>
    </row>
    <row r="29" spans="1:18" x14ac:dyDescent="0.25">
      <c r="C29" s="21">
        <v>2023</v>
      </c>
      <c r="D29" s="22" t="s">
        <v>40</v>
      </c>
      <c r="E29" s="23">
        <v>18074.255265303655</v>
      </c>
      <c r="F29" s="23">
        <v>17757.883360070955</v>
      </c>
      <c r="G29" s="23">
        <v>13961.79495507058</v>
      </c>
      <c r="H29" s="23">
        <v>13012.728169093434</v>
      </c>
      <c r="I29" s="23">
        <v>7854.7654047952865</v>
      </c>
      <c r="J29" s="23">
        <v>2269.8070917214072</v>
      </c>
      <c r="K29" s="23">
        <v>1565.8236300051212</v>
      </c>
      <c r="L29" s="23">
        <v>1450.7933027989261</v>
      </c>
      <c r="M29" s="23">
        <v>1840.4196907254093</v>
      </c>
      <c r="N29" s="23">
        <v>3382.8532631108969</v>
      </c>
      <c r="O29" s="23">
        <v>8357.7943585010398</v>
      </c>
      <c r="P29" s="23">
        <v>13157.447317959504</v>
      </c>
      <c r="Q29" s="23">
        <f>SUM(E29:P29)</f>
        <v>102686.36580915621</v>
      </c>
      <c r="R29" s="21" t="s">
        <v>41</v>
      </c>
    </row>
    <row r="30" spans="1:18" x14ac:dyDescent="0.25">
      <c r="C30" s="21">
        <v>2024</v>
      </c>
      <c r="D30" s="22" t="s">
        <v>40</v>
      </c>
      <c r="E30" s="23">
        <v>16501.027809416137</v>
      </c>
      <c r="F30" s="23">
        <v>16141.495679668484</v>
      </c>
      <c r="G30" s="23">
        <v>10927.64242261399</v>
      </c>
      <c r="H30" s="23">
        <v>7529.5090963203602</v>
      </c>
      <c r="I30" s="23">
        <v>3418.9226373510705</v>
      </c>
      <c r="J30" s="23">
        <v>1344.5394573109718</v>
      </c>
      <c r="K30" s="23">
        <v>1411.2648367868489</v>
      </c>
      <c r="L30" s="23">
        <v>1192.4040103661071</v>
      </c>
      <c r="M30" s="23">
        <v>1283.629166925256</v>
      </c>
      <c r="N30" s="23">
        <v>4684.6482737319402</v>
      </c>
      <c r="O30" s="23">
        <v>8207.3372095034229</v>
      </c>
      <c r="P30" s="23">
        <v>11728.13015631392</v>
      </c>
      <c r="Q30" s="23">
        <f>SUM(E30:P30)</f>
        <v>84370.550756308512</v>
      </c>
      <c r="R30" s="21" t="s">
        <v>43</v>
      </c>
    </row>
    <row r="31" spans="1:18" x14ac:dyDescent="0.25">
      <c r="A31" t="s">
        <v>40</v>
      </c>
      <c r="C31" s="24"/>
      <c r="D31" s="41" t="s">
        <v>66</v>
      </c>
      <c r="E31" s="42">
        <f>AVERAGE(E27:E30)</f>
        <v>19077.071119051445</v>
      </c>
      <c r="F31" s="42">
        <f t="shared" ref="F31" si="38">AVERAGE(F27:F30)</f>
        <v>18222.650083896624</v>
      </c>
      <c r="G31" s="42">
        <f t="shared" ref="G31" si="39">AVERAGE(G27:G30)</f>
        <v>15844.381505428162</v>
      </c>
      <c r="H31" s="42">
        <f t="shared" ref="H31" si="40">AVERAGE(H27:H30)</f>
        <v>11922.674784802786</v>
      </c>
      <c r="I31" s="42">
        <f t="shared" ref="I31" si="41">AVERAGE(I27:I30)</f>
        <v>19207.473618338216</v>
      </c>
      <c r="J31" s="42">
        <f t="shared" ref="J31" si="42">AVERAGE(J27:J30)</f>
        <v>3099.6458794147925</v>
      </c>
      <c r="K31" s="42">
        <f t="shared" ref="K31" si="43">AVERAGE(K27:K30)</f>
        <v>2104.4951425386685</v>
      </c>
      <c r="L31" s="42">
        <f t="shared" ref="L31" si="44">AVERAGE(L27:L30)</f>
        <v>2083.8732408472983</v>
      </c>
      <c r="M31" s="42">
        <f t="shared" ref="M31" si="45">AVERAGE(M27:M30)</f>
        <v>3307.5228734263637</v>
      </c>
      <c r="N31" s="42">
        <f t="shared" ref="N31" si="46">AVERAGE(N27:N30)</f>
        <v>6541.0949448289484</v>
      </c>
      <c r="O31" s="42">
        <f t="shared" ref="O31" si="47">AVERAGE(O27:O30)</f>
        <v>10799.329176314181</v>
      </c>
      <c r="P31" s="42">
        <f t="shared" ref="P31" si="48">AVERAGE(P27:P30)</f>
        <v>15382.931973141784</v>
      </c>
      <c r="Q31" s="42">
        <f t="shared" ref="Q31" si="49">AVERAGE(Q27:Q30)</f>
        <v>127593.14434202926</v>
      </c>
      <c r="R31" s="24"/>
    </row>
    <row r="35" spans="1:18" s="35" customFormat="1" x14ac:dyDescent="0.25">
      <c r="A35" s="53" t="s">
        <v>36</v>
      </c>
      <c r="B35" s="43"/>
      <c r="C35" s="44"/>
      <c r="D35" s="45" t="s">
        <v>36</v>
      </c>
      <c r="E35" s="46">
        <f>E7</f>
        <v>281.77910257397525</v>
      </c>
      <c r="F35" s="46">
        <f t="shared" ref="F35:Q35" si="50">F7</f>
        <v>254.14441260802701</v>
      </c>
      <c r="G35" s="46">
        <f t="shared" si="50"/>
        <v>216.51510801225911</v>
      </c>
      <c r="H35" s="46">
        <f t="shared" si="50"/>
        <v>130.02165500686138</v>
      </c>
      <c r="I35" s="46">
        <f t="shared" si="50"/>
        <v>62.22082532147769</v>
      </c>
      <c r="J35" s="46">
        <f t="shared" si="50"/>
        <v>29.510276605596825</v>
      </c>
      <c r="K35" s="46">
        <f t="shared" si="50"/>
        <v>23.977044031152381</v>
      </c>
      <c r="L35" s="46">
        <f t="shared" si="50"/>
        <v>23.96445264589925</v>
      </c>
      <c r="M35" s="46">
        <f t="shared" si="50"/>
        <v>28.805148871500716</v>
      </c>
      <c r="N35" s="46">
        <f t="shared" si="50"/>
        <v>75.418071094081739</v>
      </c>
      <c r="O35" s="46">
        <f t="shared" si="50"/>
        <v>146.19431458415605</v>
      </c>
      <c r="P35" s="46">
        <f t="shared" si="50"/>
        <v>221.76877468517353</v>
      </c>
      <c r="Q35" s="46">
        <f t="shared" si="50"/>
        <v>1494.3191860401607</v>
      </c>
      <c r="R35" s="44"/>
    </row>
    <row r="36" spans="1:18" s="35" customFormat="1" x14ac:dyDescent="0.25">
      <c r="A36" s="54" t="s">
        <v>37</v>
      </c>
      <c r="B36" s="47"/>
      <c r="C36" s="48"/>
      <c r="D36" s="49" t="s">
        <v>37</v>
      </c>
      <c r="E36" s="50">
        <f>E13</f>
        <v>732.60245749070771</v>
      </c>
      <c r="F36" s="50">
        <f t="shared" ref="F36:Q36" si="51">F13</f>
        <v>592.95280354501756</v>
      </c>
      <c r="G36" s="50">
        <f t="shared" si="51"/>
        <v>518.58156756637504</v>
      </c>
      <c r="H36" s="50">
        <f t="shared" si="51"/>
        <v>320.08539462295988</v>
      </c>
      <c r="I36" s="50">
        <f t="shared" si="51"/>
        <v>152.52945613745391</v>
      </c>
      <c r="J36" s="50">
        <f t="shared" si="51"/>
        <v>87.985465623111523</v>
      </c>
      <c r="K36" s="50">
        <f t="shared" si="51"/>
        <v>74.766860422495526</v>
      </c>
      <c r="L36" s="50">
        <f t="shared" si="51"/>
        <v>73.146029738583252</v>
      </c>
      <c r="M36" s="50">
        <f t="shared" si="51"/>
        <v>85.983266136291959</v>
      </c>
      <c r="N36" s="50">
        <f t="shared" si="51"/>
        <v>195.75518786817273</v>
      </c>
      <c r="O36" s="50">
        <f t="shared" si="51"/>
        <v>421.10210131674194</v>
      </c>
      <c r="P36" s="50">
        <f t="shared" si="51"/>
        <v>571.43576145665224</v>
      </c>
      <c r="Q36" s="50">
        <f t="shared" si="51"/>
        <v>3826.9263519245633</v>
      </c>
      <c r="R36" s="48"/>
    </row>
    <row r="37" spans="1:18" x14ac:dyDescent="0.25">
      <c r="A37" s="54" t="s">
        <v>5</v>
      </c>
      <c r="B37" s="47"/>
      <c r="C37" s="48"/>
      <c r="D37" s="49" t="s">
        <v>5</v>
      </c>
      <c r="E37" s="50">
        <f>E19</f>
        <v>654.45294885599276</v>
      </c>
      <c r="F37" s="50">
        <f t="shared" ref="F37:Q37" si="52">F19</f>
        <v>554.96126405684981</v>
      </c>
      <c r="G37" s="50">
        <f t="shared" si="52"/>
        <v>568.3717301424274</v>
      </c>
      <c r="H37" s="50">
        <f t="shared" si="52"/>
        <v>351.64428033574472</v>
      </c>
      <c r="I37" s="50">
        <f t="shared" si="52"/>
        <v>251.00546988819022</v>
      </c>
      <c r="J37" s="50">
        <f t="shared" si="52"/>
        <v>177.61302793170603</v>
      </c>
      <c r="K37" s="50">
        <f t="shared" si="52"/>
        <v>172.06749989401112</v>
      </c>
      <c r="L37" s="50">
        <f t="shared" si="52"/>
        <v>163.78308548913753</v>
      </c>
      <c r="M37" s="50">
        <f t="shared" si="52"/>
        <v>162.52037839437662</v>
      </c>
      <c r="N37" s="50">
        <f t="shared" si="52"/>
        <v>213.50172777940375</v>
      </c>
      <c r="O37" s="50">
        <f t="shared" si="52"/>
        <v>371.48151254916957</v>
      </c>
      <c r="P37" s="50">
        <f t="shared" si="52"/>
        <v>575.58695679930622</v>
      </c>
      <c r="Q37" s="50">
        <f t="shared" si="52"/>
        <v>3162.7424115872368</v>
      </c>
      <c r="R37" s="48"/>
    </row>
    <row r="38" spans="1:18" x14ac:dyDescent="0.25">
      <c r="A38" s="54" t="s">
        <v>39</v>
      </c>
      <c r="B38" s="47"/>
      <c r="C38" s="48"/>
      <c r="D38" s="49" t="s">
        <v>39</v>
      </c>
      <c r="E38" s="50">
        <f>E25</f>
        <v>3531.4607268124396</v>
      </c>
      <c r="F38" s="50">
        <f t="shared" ref="F38:Q38" si="53">F25</f>
        <v>2841.3581566491457</v>
      </c>
      <c r="G38" s="50">
        <f t="shared" si="53"/>
        <v>2339.5145759067491</v>
      </c>
      <c r="H38" s="50">
        <f t="shared" si="53"/>
        <v>1787.8986147319001</v>
      </c>
      <c r="I38" s="50">
        <f t="shared" si="53"/>
        <v>920.54610376880055</v>
      </c>
      <c r="J38" s="50">
        <f t="shared" si="53"/>
        <v>484.8721725928666</v>
      </c>
      <c r="K38" s="50">
        <f t="shared" si="53"/>
        <v>332.43901958208028</v>
      </c>
      <c r="L38" s="50">
        <f t="shared" si="53"/>
        <v>346.41056097310388</v>
      </c>
      <c r="M38" s="50">
        <f t="shared" si="53"/>
        <v>509.59443305769349</v>
      </c>
      <c r="N38" s="50">
        <f t="shared" si="53"/>
        <v>935.63163290172758</v>
      </c>
      <c r="O38" s="50">
        <f t="shared" si="53"/>
        <v>1675.4928922350057</v>
      </c>
      <c r="P38" s="50">
        <f t="shared" si="53"/>
        <v>2494.6542025997474</v>
      </c>
      <c r="Q38" s="50">
        <f t="shared" si="53"/>
        <v>18199.873091811256</v>
      </c>
      <c r="R38" s="48"/>
    </row>
    <row r="39" spans="1:18" x14ac:dyDescent="0.25">
      <c r="A39" s="55" t="s">
        <v>40</v>
      </c>
      <c r="B39" s="56"/>
      <c r="C39" s="57"/>
      <c r="D39" s="51" t="s">
        <v>40</v>
      </c>
      <c r="E39" s="52">
        <f>E31</f>
        <v>19077.071119051445</v>
      </c>
      <c r="F39" s="52">
        <f t="shared" ref="F39:Q39" si="54">F31</f>
        <v>18222.650083896624</v>
      </c>
      <c r="G39" s="52">
        <f t="shared" si="54"/>
        <v>15844.381505428162</v>
      </c>
      <c r="H39" s="52">
        <f t="shared" si="54"/>
        <v>11922.674784802786</v>
      </c>
      <c r="I39" s="52">
        <f t="shared" si="54"/>
        <v>19207.473618338216</v>
      </c>
      <c r="J39" s="52">
        <f t="shared" si="54"/>
        <v>3099.6458794147925</v>
      </c>
      <c r="K39" s="52">
        <f t="shared" si="54"/>
        <v>2104.4951425386685</v>
      </c>
      <c r="L39" s="52">
        <f t="shared" si="54"/>
        <v>2083.8732408472983</v>
      </c>
      <c r="M39" s="52">
        <f t="shared" si="54"/>
        <v>3307.5228734263637</v>
      </c>
      <c r="N39" s="52">
        <f t="shared" si="54"/>
        <v>6541.0949448289484</v>
      </c>
      <c r="O39" s="52">
        <f t="shared" si="54"/>
        <v>10799.329176314181</v>
      </c>
      <c r="P39" s="52">
        <f t="shared" si="54"/>
        <v>15382.931973141784</v>
      </c>
      <c r="Q39" s="52">
        <f t="shared" si="54"/>
        <v>127593.14434202926</v>
      </c>
      <c r="R39" s="57"/>
    </row>
    <row r="40" spans="1:18" x14ac:dyDescent="0.25">
      <c r="A40" s="55" t="s">
        <v>7</v>
      </c>
      <c r="B40" s="56"/>
      <c r="C40" s="57"/>
      <c r="D40" s="51" t="s">
        <v>80</v>
      </c>
      <c r="E40" s="52">
        <v>0</v>
      </c>
      <c r="F40" s="52">
        <v>0</v>
      </c>
      <c r="G40" s="52">
        <v>0</v>
      </c>
      <c r="H40" s="52">
        <v>0</v>
      </c>
      <c r="I40" s="52">
        <v>2320.4639704020051</v>
      </c>
      <c r="J40" s="52">
        <v>2726.0773669815289</v>
      </c>
      <c r="K40" s="52">
        <v>10349.838984903245</v>
      </c>
      <c r="L40" s="52">
        <v>15239.283777549101</v>
      </c>
      <c r="M40" s="52">
        <v>49017.373091603207</v>
      </c>
      <c r="N40" s="52">
        <v>51019.988120553207</v>
      </c>
      <c r="O40" s="52">
        <v>21645.767108048753</v>
      </c>
      <c r="P40" s="52">
        <v>152318.79242004105</v>
      </c>
      <c r="Q40" s="52">
        <f>SUM(E40:P40)</f>
        <v>304637.5848400821</v>
      </c>
      <c r="R40" s="57"/>
    </row>
    <row r="41" spans="1:18" x14ac:dyDescent="0.25">
      <c r="A41" s="55" t="s">
        <v>8</v>
      </c>
      <c r="B41" s="56"/>
      <c r="C41" s="57"/>
      <c r="D41" s="51" t="s">
        <v>81</v>
      </c>
      <c r="E41" s="52">
        <f>3410.56</f>
        <v>3410.56</v>
      </c>
      <c r="F41" s="52">
        <f t="shared" ref="F41:P41" si="55">3410.56</f>
        <v>3410.56</v>
      </c>
      <c r="G41" s="52">
        <f t="shared" si="55"/>
        <v>3410.56</v>
      </c>
      <c r="H41" s="52">
        <f t="shared" si="55"/>
        <v>3410.56</v>
      </c>
      <c r="I41" s="52">
        <f t="shared" si="55"/>
        <v>3410.56</v>
      </c>
      <c r="J41" s="52">
        <f t="shared" si="55"/>
        <v>3410.56</v>
      </c>
      <c r="K41" s="52">
        <f t="shared" si="55"/>
        <v>3410.56</v>
      </c>
      <c r="L41" s="52">
        <f t="shared" si="55"/>
        <v>3410.56</v>
      </c>
      <c r="M41" s="52">
        <f t="shared" si="55"/>
        <v>3410.56</v>
      </c>
      <c r="N41" s="52">
        <f t="shared" si="55"/>
        <v>3410.56</v>
      </c>
      <c r="O41" s="52">
        <f t="shared" si="55"/>
        <v>3410.56</v>
      </c>
      <c r="P41" s="52">
        <f t="shared" si="55"/>
        <v>3410.56</v>
      </c>
      <c r="Q41" s="52">
        <f>SUM(E41:P41)</f>
        <v>40926.720000000001</v>
      </c>
      <c r="R41" s="57"/>
    </row>
    <row r="47" spans="1:18" x14ac:dyDescent="0.25">
      <c r="E47"/>
      <c r="F47"/>
      <c r="G47"/>
      <c r="H47"/>
      <c r="I47"/>
      <c r="J47"/>
      <c r="K47"/>
      <c r="L47"/>
      <c r="M47"/>
      <c r="N47"/>
      <c r="O47"/>
      <c r="P47"/>
    </row>
  </sheetData>
  <phoneticPr fontId="1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1D7967-ECCE-410B-90F3-FDA9F3545908}">
  <dimension ref="A1:R100"/>
  <sheetViews>
    <sheetView showGridLines="0" workbookViewId="0">
      <selection activeCell="C105" sqref="C105"/>
    </sheetView>
  </sheetViews>
  <sheetFormatPr defaultRowHeight="15" x14ac:dyDescent="0.25"/>
  <cols>
    <col min="1" max="1" width="9.140625" style="8"/>
    <col min="2" max="3" width="11.7109375" style="8" customWidth="1"/>
    <col min="4" max="4" width="18.42578125" style="8" bestFit="1" customWidth="1"/>
    <col min="5" max="5" width="13.140625" style="8" bestFit="1" customWidth="1"/>
    <col min="6" max="17" width="11" style="8" bestFit="1" customWidth="1"/>
    <col min="18" max="16384" width="9.140625" style="8"/>
  </cols>
  <sheetData>
    <row r="1" spans="1:17" x14ac:dyDescent="0.25">
      <c r="A1" s="25" t="s">
        <v>32</v>
      </c>
      <c r="B1" s="25" t="s">
        <v>49</v>
      </c>
      <c r="C1" s="25" t="s">
        <v>63</v>
      </c>
      <c r="D1" s="25" t="s">
        <v>50</v>
      </c>
      <c r="E1" s="25" t="s">
        <v>20</v>
      </c>
      <c r="F1" s="25" t="s">
        <v>21</v>
      </c>
      <c r="G1" s="25" t="s">
        <v>22</v>
      </c>
      <c r="H1" s="25" t="s">
        <v>23</v>
      </c>
      <c r="I1" s="25" t="s">
        <v>24</v>
      </c>
      <c r="J1" s="25" t="s">
        <v>25</v>
      </c>
      <c r="K1" s="25" t="s">
        <v>26</v>
      </c>
      <c r="L1" s="25" t="s">
        <v>27</v>
      </c>
      <c r="M1" s="25" t="s">
        <v>28</v>
      </c>
      <c r="N1" s="25" t="s">
        <v>29</v>
      </c>
      <c r="O1" s="25" t="s">
        <v>30</v>
      </c>
      <c r="P1" s="25" t="s">
        <v>31</v>
      </c>
    </row>
    <row r="2" spans="1:17" x14ac:dyDescent="0.25">
      <c r="A2" s="21">
        <v>2019</v>
      </c>
      <c r="B2" s="21" t="s">
        <v>13</v>
      </c>
      <c r="C2" s="21" t="s">
        <v>62</v>
      </c>
      <c r="D2" s="21" t="s">
        <v>44</v>
      </c>
      <c r="E2" s="116">
        <v>25</v>
      </c>
      <c r="F2" s="116">
        <v>25</v>
      </c>
      <c r="G2" s="116">
        <v>25</v>
      </c>
      <c r="H2" s="116">
        <v>25</v>
      </c>
      <c r="I2" s="116">
        <v>25</v>
      </c>
      <c r="J2" s="116">
        <v>25</v>
      </c>
      <c r="K2" s="116">
        <v>25</v>
      </c>
      <c r="L2" s="116">
        <v>25</v>
      </c>
      <c r="M2" s="116">
        <v>25</v>
      </c>
      <c r="N2" s="116">
        <v>25</v>
      </c>
      <c r="O2" s="116">
        <v>25</v>
      </c>
      <c r="P2" s="116">
        <v>25</v>
      </c>
      <c r="Q2" s="27"/>
    </row>
    <row r="3" spans="1:17" x14ac:dyDescent="0.25">
      <c r="A3" s="21">
        <v>2019</v>
      </c>
      <c r="B3" s="21" t="s">
        <v>13</v>
      </c>
      <c r="C3" s="21" t="s">
        <v>64</v>
      </c>
      <c r="D3" s="21" t="s">
        <v>45</v>
      </c>
      <c r="E3" s="117">
        <v>0.26794799999999996</v>
      </c>
      <c r="F3" s="21">
        <v>0.26794799999999996</v>
      </c>
      <c r="G3" s="21">
        <v>0.26794799999999996</v>
      </c>
      <c r="H3" s="21">
        <v>0.26794799999999996</v>
      </c>
      <c r="I3" s="21">
        <v>0.26794799999999996</v>
      </c>
      <c r="J3" s="21">
        <v>0.26794799999999996</v>
      </c>
      <c r="K3" s="21">
        <v>0.26794799999999996</v>
      </c>
      <c r="L3" s="21">
        <v>0.26794799999999996</v>
      </c>
      <c r="M3" s="21">
        <v>0.26794799999999996</v>
      </c>
      <c r="N3" s="21">
        <v>0.26794799999999996</v>
      </c>
      <c r="O3" s="21">
        <v>0.26794799999999996</v>
      </c>
      <c r="P3" s="21">
        <v>0.26794799999999996</v>
      </c>
    </row>
    <row r="4" spans="1:17" x14ac:dyDescent="0.25">
      <c r="A4" s="21">
        <v>2019</v>
      </c>
      <c r="B4" s="21"/>
      <c r="C4" s="21" t="s">
        <v>64</v>
      </c>
      <c r="D4" s="21" t="s">
        <v>46</v>
      </c>
      <c r="E4" s="117">
        <v>0.26267000000000001</v>
      </c>
      <c r="F4" s="21">
        <v>0.26267000000000001</v>
      </c>
      <c r="G4" s="21">
        <v>0.26267000000000001</v>
      </c>
      <c r="H4" s="21">
        <v>0.26267000000000001</v>
      </c>
      <c r="I4" s="21">
        <v>0.26267000000000001</v>
      </c>
      <c r="J4" s="21">
        <v>0.26267000000000001</v>
      </c>
      <c r="K4" s="21">
        <v>0.26267000000000001</v>
      </c>
      <c r="L4" s="21">
        <v>0.26267000000000001</v>
      </c>
      <c r="M4" s="21">
        <v>0.26267000000000001</v>
      </c>
      <c r="N4" s="21">
        <v>0.26267000000000001</v>
      </c>
      <c r="O4" s="21">
        <v>0.26267000000000001</v>
      </c>
      <c r="P4" s="21">
        <v>0.26267000000000001</v>
      </c>
    </row>
    <row r="5" spans="1:17" x14ac:dyDescent="0.25">
      <c r="A5" s="21">
        <v>2019</v>
      </c>
      <c r="B5" s="21"/>
      <c r="C5" s="21" t="s">
        <v>64</v>
      </c>
      <c r="D5" s="21" t="s">
        <v>47</v>
      </c>
      <c r="E5" s="117">
        <v>0.254911</v>
      </c>
      <c r="F5" s="21">
        <v>0.254911</v>
      </c>
      <c r="G5" s="21">
        <v>0.254911</v>
      </c>
      <c r="H5" s="21">
        <v>0.254911</v>
      </c>
      <c r="I5" s="21">
        <v>0.254911</v>
      </c>
      <c r="J5" s="21">
        <v>0.254911</v>
      </c>
      <c r="K5" s="21">
        <v>0.254911</v>
      </c>
      <c r="L5" s="21">
        <v>0.254911</v>
      </c>
      <c r="M5" s="21">
        <v>0.254911</v>
      </c>
      <c r="N5" s="21">
        <v>0.254911</v>
      </c>
      <c r="O5" s="21">
        <v>0.254911</v>
      </c>
      <c r="P5" s="21">
        <v>0.254911</v>
      </c>
    </row>
    <row r="6" spans="1:17" x14ac:dyDescent="0.25">
      <c r="A6" s="21">
        <v>2019</v>
      </c>
      <c r="B6" s="21" t="s">
        <v>13</v>
      </c>
      <c r="C6" s="21" t="s">
        <v>64</v>
      </c>
      <c r="D6" s="21" t="s">
        <v>48</v>
      </c>
      <c r="E6" s="118">
        <v>1.6330000000000001E-2</v>
      </c>
      <c r="F6" s="21">
        <v>1.6330000000000001E-2</v>
      </c>
      <c r="G6" s="21">
        <v>1.6330000000000001E-2</v>
      </c>
      <c r="H6" s="21">
        <v>1.6330000000000001E-2</v>
      </c>
      <c r="I6" s="21">
        <v>1.6330000000000001E-2</v>
      </c>
      <c r="J6" s="21">
        <v>1.6330000000000001E-2</v>
      </c>
      <c r="K6" s="21">
        <v>1.6330000000000001E-2</v>
      </c>
      <c r="L6" s="21">
        <v>1.6330000000000001E-2</v>
      </c>
      <c r="M6" s="21">
        <v>1.6330000000000001E-2</v>
      </c>
      <c r="N6" s="21">
        <v>1.6330000000000001E-2</v>
      </c>
      <c r="O6" s="21">
        <v>1.6330000000000001E-2</v>
      </c>
      <c r="P6" s="21">
        <v>1.6330000000000001E-2</v>
      </c>
    </row>
    <row r="7" spans="1:17" x14ac:dyDescent="0.25">
      <c r="A7" s="21">
        <v>2020</v>
      </c>
      <c r="B7" s="21" t="s">
        <v>13</v>
      </c>
      <c r="C7" s="21" t="s">
        <v>62</v>
      </c>
      <c r="D7" s="21" t="s">
        <v>44</v>
      </c>
      <c r="E7" s="116">
        <v>25.38</v>
      </c>
      <c r="F7" s="116">
        <v>25.38</v>
      </c>
      <c r="G7" s="116">
        <v>25.38</v>
      </c>
      <c r="H7" s="116">
        <v>25.38</v>
      </c>
      <c r="I7" s="116">
        <v>25.38</v>
      </c>
      <c r="J7" s="116">
        <v>25.38</v>
      </c>
      <c r="K7" s="116">
        <v>25.38</v>
      </c>
      <c r="L7" s="116">
        <v>25.38</v>
      </c>
      <c r="M7" s="116">
        <v>25.38</v>
      </c>
      <c r="N7" s="116">
        <v>25.38</v>
      </c>
      <c r="O7" s="116">
        <v>25.38</v>
      </c>
      <c r="P7" s="116">
        <v>25.38</v>
      </c>
      <c r="Q7" s="27"/>
    </row>
    <row r="8" spans="1:17" x14ac:dyDescent="0.25">
      <c r="A8" s="21">
        <v>2020</v>
      </c>
      <c r="B8" s="21" t="s">
        <v>13</v>
      </c>
      <c r="C8" s="21" t="s">
        <v>64</v>
      </c>
      <c r="D8" s="21" t="s">
        <v>45</v>
      </c>
      <c r="E8" s="117">
        <v>0.27196700000000001</v>
      </c>
      <c r="F8" s="21">
        <v>0.27196700000000001</v>
      </c>
      <c r="G8" s="21">
        <v>0.27196700000000001</v>
      </c>
      <c r="H8" s="21">
        <v>0.27196700000000001</v>
      </c>
      <c r="I8" s="21">
        <v>0.27196700000000001</v>
      </c>
      <c r="J8" s="21">
        <v>0.27196700000000001</v>
      </c>
      <c r="K8" s="21">
        <v>0.27196700000000001</v>
      </c>
      <c r="L8" s="21">
        <v>0.27196700000000001</v>
      </c>
      <c r="M8" s="21">
        <v>0.27196700000000001</v>
      </c>
      <c r="N8" s="21">
        <v>0.27196700000000001</v>
      </c>
      <c r="O8" s="21">
        <v>0.27196700000000001</v>
      </c>
      <c r="P8" s="21">
        <v>0.27196700000000001</v>
      </c>
    </row>
    <row r="9" spans="1:17" x14ac:dyDescent="0.25">
      <c r="A9" s="21">
        <v>2020</v>
      </c>
      <c r="B9" s="21"/>
      <c r="C9" s="21" t="s">
        <v>64</v>
      </c>
      <c r="D9" s="21" t="s">
        <v>46</v>
      </c>
      <c r="E9" s="117">
        <v>0.26661000000000001</v>
      </c>
      <c r="F9" s="21">
        <v>0.26661000000000001</v>
      </c>
      <c r="G9" s="21">
        <v>0.26661000000000001</v>
      </c>
      <c r="H9" s="21">
        <v>0.26661000000000001</v>
      </c>
      <c r="I9" s="21">
        <v>0.26661000000000001</v>
      </c>
      <c r="J9" s="21">
        <v>0.26661000000000001</v>
      </c>
      <c r="K9" s="21">
        <v>0.26661000000000001</v>
      </c>
      <c r="L9" s="21">
        <v>0.26661000000000001</v>
      </c>
      <c r="M9" s="21">
        <v>0.26661000000000001</v>
      </c>
      <c r="N9" s="21">
        <v>0.26661000000000001</v>
      </c>
      <c r="O9" s="21">
        <v>0.26661000000000001</v>
      </c>
      <c r="P9" s="21">
        <v>0.26661000000000001</v>
      </c>
    </row>
    <row r="10" spans="1:17" x14ac:dyDescent="0.25">
      <c r="A10" s="21">
        <v>2020</v>
      </c>
      <c r="B10" s="21"/>
      <c r="C10" s="21" t="s">
        <v>64</v>
      </c>
      <c r="D10" s="21" t="s">
        <v>47</v>
      </c>
      <c r="E10" s="117">
        <v>0.25873499999999999</v>
      </c>
      <c r="F10" s="21">
        <v>0.25873499999999999</v>
      </c>
      <c r="G10" s="21">
        <v>0.25873499999999999</v>
      </c>
      <c r="H10" s="21">
        <v>0.25873499999999999</v>
      </c>
      <c r="I10" s="21">
        <v>0.25873499999999999</v>
      </c>
      <c r="J10" s="21">
        <v>0.25873499999999999</v>
      </c>
      <c r="K10" s="21">
        <v>0.25873499999999999</v>
      </c>
      <c r="L10" s="21">
        <v>0.25873499999999999</v>
      </c>
      <c r="M10" s="21">
        <v>0.25873499999999999</v>
      </c>
      <c r="N10" s="21">
        <v>0.25873499999999999</v>
      </c>
      <c r="O10" s="21">
        <v>0.25873499999999999</v>
      </c>
      <c r="P10" s="21">
        <v>0.25873499999999999</v>
      </c>
    </row>
    <row r="11" spans="1:17" x14ac:dyDescent="0.25">
      <c r="A11" s="21">
        <v>2020</v>
      </c>
      <c r="B11" s="21" t="s">
        <v>13</v>
      </c>
      <c r="C11" s="21" t="s">
        <v>64</v>
      </c>
      <c r="D11" s="21" t="s">
        <v>48</v>
      </c>
      <c r="E11" s="118">
        <v>1.6330000000000001E-2</v>
      </c>
      <c r="F11" s="21">
        <v>1.6330000000000001E-2</v>
      </c>
      <c r="G11" s="21">
        <v>1.6330000000000001E-2</v>
      </c>
      <c r="H11" s="21">
        <v>1.6330000000000001E-2</v>
      </c>
      <c r="I11" s="21">
        <v>1.6330000000000001E-2</v>
      </c>
      <c r="J11" s="21">
        <v>1.6330000000000001E-2</v>
      </c>
      <c r="K11" s="21">
        <v>1.6330000000000001E-2</v>
      </c>
      <c r="L11" s="21">
        <v>1.6330000000000001E-2</v>
      </c>
      <c r="M11" s="21">
        <v>1.6330000000000001E-2</v>
      </c>
      <c r="N11" s="21">
        <v>1.6330000000000001E-2</v>
      </c>
      <c r="O11" s="21">
        <v>1.6330000000000001E-2</v>
      </c>
      <c r="P11" s="21">
        <v>1.6330000000000001E-2</v>
      </c>
    </row>
    <row r="12" spans="1:17" x14ac:dyDescent="0.25">
      <c r="A12" s="21">
        <v>2021</v>
      </c>
      <c r="B12" s="21" t="s">
        <v>13</v>
      </c>
      <c r="C12" s="21" t="s">
        <v>62</v>
      </c>
      <c r="D12" s="21" t="s">
        <v>44</v>
      </c>
      <c r="E12" s="116">
        <v>25.78</v>
      </c>
      <c r="F12" s="116">
        <v>25.78</v>
      </c>
      <c r="G12" s="116">
        <v>25.78</v>
      </c>
      <c r="H12" s="116">
        <v>25.78</v>
      </c>
      <c r="I12" s="116">
        <v>25.78</v>
      </c>
      <c r="J12" s="116">
        <v>25.78</v>
      </c>
      <c r="K12" s="116">
        <v>25.78</v>
      </c>
      <c r="L12" s="116">
        <v>25.78</v>
      </c>
      <c r="M12" s="116">
        <v>25.78</v>
      </c>
      <c r="N12" s="116">
        <v>25.78</v>
      </c>
      <c r="O12" s="116">
        <v>25.78</v>
      </c>
      <c r="P12" s="116">
        <v>25.78</v>
      </c>
      <c r="Q12" s="27"/>
    </row>
    <row r="13" spans="1:17" x14ac:dyDescent="0.25">
      <c r="A13" s="21">
        <v>2021</v>
      </c>
      <c r="B13" s="21" t="s">
        <v>13</v>
      </c>
      <c r="C13" s="21" t="s">
        <v>64</v>
      </c>
      <c r="D13" s="21" t="s">
        <v>45</v>
      </c>
      <c r="E13" s="117">
        <v>0.27621000000000001</v>
      </c>
      <c r="F13" s="21">
        <v>0.27621000000000001</v>
      </c>
      <c r="G13" s="21">
        <v>0.27621000000000001</v>
      </c>
      <c r="H13" s="21">
        <v>0.27621000000000001</v>
      </c>
      <c r="I13" s="21">
        <v>0.27621000000000001</v>
      </c>
      <c r="J13" s="21">
        <v>0.27621000000000001</v>
      </c>
      <c r="K13" s="21">
        <v>0.27621000000000001</v>
      </c>
      <c r="L13" s="21">
        <v>0.27621000000000001</v>
      </c>
      <c r="M13" s="21">
        <v>0.27621000000000001</v>
      </c>
      <c r="N13" s="21">
        <v>0.27621000000000001</v>
      </c>
      <c r="O13" s="21">
        <v>0.27621000000000001</v>
      </c>
      <c r="P13" s="21">
        <v>0.27621000000000001</v>
      </c>
    </row>
    <row r="14" spans="1:17" x14ac:dyDescent="0.25">
      <c r="A14" s="21">
        <v>2021</v>
      </c>
      <c r="B14" s="21"/>
      <c r="C14" s="21" t="s">
        <v>64</v>
      </c>
      <c r="D14" s="21" t="s">
        <v>46</v>
      </c>
      <c r="E14" s="117">
        <v>0.27076899999999998</v>
      </c>
      <c r="F14" s="21">
        <v>0.27076899999999998</v>
      </c>
      <c r="G14" s="21">
        <v>0.27076899999999998</v>
      </c>
      <c r="H14" s="21">
        <v>0.27076899999999998</v>
      </c>
      <c r="I14" s="21">
        <v>0.27076899999999998</v>
      </c>
      <c r="J14" s="21">
        <v>0.27076899999999998</v>
      </c>
      <c r="K14" s="21">
        <v>0.27076899999999998</v>
      </c>
      <c r="L14" s="21">
        <v>0.27076899999999998</v>
      </c>
      <c r="M14" s="21">
        <v>0.27076899999999998</v>
      </c>
      <c r="N14" s="21">
        <v>0.27076899999999998</v>
      </c>
      <c r="O14" s="21">
        <v>0.27076899999999998</v>
      </c>
      <c r="P14" s="21">
        <v>0.27076899999999998</v>
      </c>
    </row>
    <row r="15" spans="1:17" x14ac:dyDescent="0.25">
      <c r="A15" s="21">
        <v>2021</v>
      </c>
      <c r="B15" s="21"/>
      <c r="C15" s="21" t="s">
        <v>64</v>
      </c>
      <c r="D15" s="21" t="s">
        <v>47</v>
      </c>
      <c r="E15" s="117">
        <v>0.26277099999999998</v>
      </c>
      <c r="F15" s="21">
        <v>0.26277099999999998</v>
      </c>
      <c r="G15" s="21">
        <v>0.26277099999999998</v>
      </c>
      <c r="H15" s="21">
        <v>0.26277099999999998</v>
      </c>
      <c r="I15" s="21">
        <v>0.26277099999999998</v>
      </c>
      <c r="J15" s="21">
        <v>0.26277099999999998</v>
      </c>
      <c r="K15" s="21">
        <v>0.26277099999999998</v>
      </c>
      <c r="L15" s="21">
        <v>0.26277099999999998</v>
      </c>
      <c r="M15" s="21">
        <v>0.26277099999999998</v>
      </c>
      <c r="N15" s="21">
        <v>0.26277099999999998</v>
      </c>
      <c r="O15" s="21">
        <v>0.26277099999999998</v>
      </c>
      <c r="P15" s="21">
        <v>0.26277099999999998</v>
      </c>
    </row>
    <row r="16" spans="1:17" x14ac:dyDescent="0.25">
      <c r="A16" s="21">
        <v>2021</v>
      </c>
      <c r="B16" s="21" t="s">
        <v>13</v>
      </c>
      <c r="C16" s="21" t="s">
        <v>64</v>
      </c>
      <c r="D16" s="21" t="s">
        <v>48</v>
      </c>
      <c r="E16" s="118">
        <v>1.6330000000000001E-2</v>
      </c>
      <c r="F16" s="21">
        <v>1.6330000000000001E-2</v>
      </c>
      <c r="G16" s="21">
        <v>1.6330000000000001E-2</v>
      </c>
      <c r="H16" s="21">
        <v>1.6330000000000001E-2</v>
      </c>
      <c r="I16" s="21">
        <v>1.6330000000000001E-2</v>
      </c>
      <c r="J16" s="21">
        <v>1.6330000000000001E-2</v>
      </c>
      <c r="K16" s="21">
        <v>1.6330000000000001E-2</v>
      </c>
      <c r="L16" s="21">
        <v>1.6330000000000001E-2</v>
      </c>
      <c r="M16" s="21">
        <v>1.6330000000000001E-2</v>
      </c>
      <c r="N16" s="21">
        <v>1.6330000000000001E-2</v>
      </c>
      <c r="O16" s="21">
        <v>1.6330000000000001E-2</v>
      </c>
      <c r="P16" s="21">
        <v>1.6330000000000001E-2</v>
      </c>
    </row>
    <row r="17" spans="1:17" x14ac:dyDescent="0.25">
      <c r="A17" s="21">
        <v>2022</v>
      </c>
      <c r="B17" s="21" t="s">
        <v>13</v>
      </c>
      <c r="C17" s="21" t="s">
        <v>62</v>
      </c>
      <c r="D17" s="21" t="s">
        <v>44</v>
      </c>
      <c r="E17" s="116">
        <v>26.27</v>
      </c>
      <c r="F17" s="116">
        <v>26.27</v>
      </c>
      <c r="G17" s="116">
        <v>26.27</v>
      </c>
      <c r="H17" s="116">
        <v>26.27</v>
      </c>
      <c r="I17" s="116">
        <v>26.27</v>
      </c>
      <c r="J17" s="116">
        <v>26.27</v>
      </c>
      <c r="K17" s="116">
        <v>26.27</v>
      </c>
      <c r="L17" s="116">
        <v>26.27</v>
      </c>
      <c r="M17" s="116">
        <v>26.27</v>
      </c>
      <c r="N17" s="116">
        <v>26.27</v>
      </c>
      <c r="O17" s="116">
        <v>26.27</v>
      </c>
      <c r="P17" s="116">
        <v>26.27</v>
      </c>
      <c r="Q17" s="27"/>
    </row>
    <row r="18" spans="1:17" x14ac:dyDescent="0.25">
      <c r="A18" s="21">
        <v>2022</v>
      </c>
      <c r="B18" s="21" t="s">
        <v>13</v>
      </c>
      <c r="C18" s="21" t="s">
        <v>64</v>
      </c>
      <c r="D18" s="21" t="s">
        <v>45</v>
      </c>
      <c r="E18" s="117">
        <v>0.28148600000000001</v>
      </c>
      <c r="F18" s="117">
        <v>0.28148600000000001</v>
      </c>
      <c r="G18" s="117">
        <v>0.28148600000000001</v>
      </c>
      <c r="H18" s="117">
        <v>0.28148600000000001</v>
      </c>
      <c r="I18" s="117">
        <v>0.28148600000000001</v>
      </c>
      <c r="J18" s="117">
        <v>0.28148600000000001</v>
      </c>
      <c r="K18" s="117">
        <v>0.28148600000000001</v>
      </c>
      <c r="L18" s="117">
        <v>0.28148600000000001</v>
      </c>
      <c r="M18" s="117">
        <v>0.28148600000000001</v>
      </c>
      <c r="N18" s="117">
        <v>0.28148600000000001</v>
      </c>
      <c r="O18" s="117">
        <v>0.28148600000000001</v>
      </c>
      <c r="P18" s="117">
        <v>0.28148600000000001</v>
      </c>
      <c r="Q18" s="28"/>
    </row>
    <row r="19" spans="1:17" x14ac:dyDescent="0.25">
      <c r="A19" s="21">
        <v>2022</v>
      </c>
      <c r="B19" s="21"/>
      <c r="C19" s="21" t="s">
        <v>64</v>
      </c>
      <c r="D19" s="21" t="s">
        <v>46</v>
      </c>
      <c r="E19" s="117">
        <v>0.27594099999999999</v>
      </c>
      <c r="F19" s="117">
        <v>0.27594099999999999</v>
      </c>
      <c r="G19" s="117">
        <v>0.27594099999999999</v>
      </c>
      <c r="H19" s="117">
        <v>0.27594099999999999</v>
      </c>
      <c r="I19" s="117">
        <v>0.27594099999999999</v>
      </c>
      <c r="J19" s="117">
        <v>0.27594099999999999</v>
      </c>
      <c r="K19" s="117">
        <v>0.27594099999999999</v>
      </c>
      <c r="L19" s="117">
        <v>0.27594099999999999</v>
      </c>
      <c r="M19" s="117">
        <v>0.27594099999999999</v>
      </c>
      <c r="N19" s="117">
        <v>0.27594099999999999</v>
      </c>
      <c r="O19" s="117">
        <v>0.27594099999999999</v>
      </c>
      <c r="P19" s="117">
        <v>0.27594099999999999</v>
      </c>
      <c r="Q19" s="28"/>
    </row>
    <row r="20" spans="1:17" x14ac:dyDescent="0.25">
      <c r="A20" s="21">
        <v>2022</v>
      </c>
      <c r="B20" s="21"/>
      <c r="C20" s="21" t="s">
        <v>64</v>
      </c>
      <c r="D20" s="21" t="s">
        <v>47</v>
      </c>
      <c r="E20" s="117">
        <v>0.26778999999999997</v>
      </c>
      <c r="F20" s="117">
        <v>0.26778999999999997</v>
      </c>
      <c r="G20" s="117">
        <v>0.26778999999999997</v>
      </c>
      <c r="H20" s="117">
        <v>0.26778999999999997</v>
      </c>
      <c r="I20" s="117">
        <v>0.26778999999999997</v>
      </c>
      <c r="J20" s="117">
        <v>0.26778999999999997</v>
      </c>
      <c r="K20" s="117">
        <v>0.26778999999999997</v>
      </c>
      <c r="L20" s="117">
        <v>0.26778999999999997</v>
      </c>
      <c r="M20" s="117">
        <v>0.26778999999999997</v>
      </c>
      <c r="N20" s="117">
        <v>0.26778999999999997</v>
      </c>
      <c r="O20" s="117">
        <v>0.26778999999999997</v>
      </c>
      <c r="P20" s="117">
        <v>0.26778999999999997</v>
      </c>
      <c r="Q20" s="28"/>
    </row>
    <row r="21" spans="1:17" x14ac:dyDescent="0.25">
      <c r="A21" s="21">
        <v>2022</v>
      </c>
      <c r="B21" s="21" t="s">
        <v>13</v>
      </c>
      <c r="C21" s="21" t="s">
        <v>64</v>
      </c>
      <c r="D21" s="21" t="s">
        <v>48</v>
      </c>
      <c r="E21" s="118">
        <v>1.6330000000000001E-2</v>
      </c>
      <c r="F21" s="118">
        <v>1.6330000000000001E-2</v>
      </c>
      <c r="G21" s="118">
        <v>1.6330000000000001E-2</v>
      </c>
      <c r="H21" s="118">
        <v>1.6330000000000001E-2</v>
      </c>
      <c r="I21" s="118">
        <v>1.6330000000000001E-2</v>
      </c>
      <c r="J21" s="118">
        <v>1.6330000000000001E-2</v>
      </c>
      <c r="K21" s="118">
        <v>1.6330000000000001E-2</v>
      </c>
      <c r="L21" s="118">
        <v>1.6330000000000001E-2</v>
      </c>
      <c r="M21" s="118">
        <v>1.6330000000000001E-2</v>
      </c>
      <c r="N21" s="118">
        <v>1.6330000000000001E-2</v>
      </c>
      <c r="O21" s="118">
        <v>1.6330000000000001E-2</v>
      </c>
      <c r="P21" s="118">
        <v>1.6330000000000001E-2</v>
      </c>
      <c r="Q21" s="29"/>
    </row>
    <row r="22" spans="1:17" x14ac:dyDescent="0.25">
      <c r="A22" s="21">
        <v>2023</v>
      </c>
      <c r="B22" s="21" t="s">
        <v>13</v>
      </c>
      <c r="C22" s="21" t="s">
        <v>62</v>
      </c>
      <c r="D22" s="21" t="s">
        <v>44</v>
      </c>
      <c r="E22" s="116">
        <v>26.81</v>
      </c>
      <c r="F22" s="116">
        <v>26.81</v>
      </c>
      <c r="G22" s="116">
        <v>26.81</v>
      </c>
      <c r="H22" s="116">
        <v>26.81</v>
      </c>
      <c r="I22" s="116">
        <v>26.81</v>
      </c>
      <c r="J22" s="116">
        <v>26.81</v>
      </c>
      <c r="K22" s="116">
        <v>26.81</v>
      </c>
      <c r="L22" s="116">
        <v>26.81</v>
      </c>
      <c r="M22" s="116">
        <v>26.81</v>
      </c>
      <c r="N22" s="116">
        <v>26.81</v>
      </c>
      <c r="O22" s="116">
        <v>26.81</v>
      </c>
      <c r="P22" s="116">
        <v>26.81</v>
      </c>
      <c r="Q22" s="27"/>
    </row>
    <row r="23" spans="1:17" x14ac:dyDescent="0.25">
      <c r="A23" s="21">
        <v>2023</v>
      </c>
      <c r="B23" s="21" t="s">
        <v>13</v>
      </c>
      <c r="C23" s="21" t="s">
        <v>64</v>
      </c>
      <c r="D23" s="21" t="s">
        <v>45</v>
      </c>
      <c r="E23" s="117">
        <v>0.28720000000000001</v>
      </c>
      <c r="F23" s="117">
        <v>0.28720000000000001</v>
      </c>
      <c r="G23" s="117">
        <v>0.28720000000000001</v>
      </c>
      <c r="H23" s="117">
        <v>0.28720000000000001</v>
      </c>
      <c r="I23" s="117">
        <v>0.28720000000000001</v>
      </c>
      <c r="J23" s="117">
        <v>0.28720000000000001</v>
      </c>
      <c r="K23" s="117">
        <v>0.28720000000000001</v>
      </c>
      <c r="L23" s="117">
        <v>0.28720000000000001</v>
      </c>
      <c r="M23" s="117">
        <v>0.28720000000000001</v>
      </c>
      <c r="N23" s="117">
        <v>0.28720000000000001</v>
      </c>
      <c r="O23" s="117">
        <v>0.28720000000000001</v>
      </c>
      <c r="P23" s="117">
        <v>0.28720000000000001</v>
      </c>
      <c r="Q23" s="28"/>
    </row>
    <row r="24" spans="1:17" x14ac:dyDescent="0.25">
      <c r="A24" s="21">
        <v>2023</v>
      </c>
      <c r="B24" s="21"/>
      <c r="C24" s="21" t="s">
        <v>64</v>
      </c>
      <c r="D24" s="21" t="s">
        <v>46</v>
      </c>
      <c r="E24" s="117">
        <v>0.28154200000000001</v>
      </c>
      <c r="F24" s="117">
        <v>0.28154200000000001</v>
      </c>
      <c r="G24" s="117">
        <v>0.28154200000000001</v>
      </c>
      <c r="H24" s="117">
        <v>0.28154200000000001</v>
      </c>
      <c r="I24" s="117">
        <v>0.28154200000000001</v>
      </c>
      <c r="J24" s="117">
        <v>0.28154200000000001</v>
      </c>
      <c r="K24" s="117">
        <v>0.28154200000000001</v>
      </c>
      <c r="L24" s="117">
        <v>0.28154200000000001</v>
      </c>
      <c r="M24" s="117">
        <v>0.28154200000000001</v>
      </c>
      <c r="N24" s="117">
        <v>0.28154200000000001</v>
      </c>
      <c r="O24" s="117">
        <v>0.28154200000000001</v>
      </c>
      <c r="P24" s="117">
        <v>0.28154200000000001</v>
      </c>
      <c r="Q24" s="28"/>
    </row>
    <row r="25" spans="1:17" x14ac:dyDescent="0.25">
      <c r="A25" s="21">
        <v>2023</v>
      </c>
      <c r="B25" s="21"/>
      <c r="C25" s="21" t="s">
        <v>64</v>
      </c>
      <c r="D25" s="21" t="s">
        <v>47</v>
      </c>
      <c r="E25" s="117">
        <v>0.27322600000000002</v>
      </c>
      <c r="F25" s="117">
        <v>0.27322600000000002</v>
      </c>
      <c r="G25" s="117">
        <v>0.27322600000000002</v>
      </c>
      <c r="H25" s="117">
        <v>0.27322600000000002</v>
      </c>
      <c r="I25" s="117">
        <v>0.27322600000000002</v>
      </c>
      <c r="J25" s="117">
        <v>0.27322600000000002</v>
      </c>
      <c r="K25" s="117">
        <v>0.27322600000000002</v>
      </c>
      <c r="L25" s="117">
        <v>0.27322600000000002</v>
      </c>
      <c r="M25" s="117">
        <v>0.27322600000000002</v>
      </c>
      <c r="N25" s="117">
        <v>0.27322600000000002</v>
      </c>
      <c r="O25" s="117">
        <v>0.27322600000000002</v>
      </c>
      <c r="P25" s="117">
        <v>0.27322600000000002</v>
      </c>
      <c r="Q25" s="28"/>
    </row>
    <row r="26" spans="1:17" x14ac:dyDescent="0.25">
      <c r="A26" s="21">
        <v>2023</v>
      </c>
      <c r="B26" s="21" t="s">
        <v>13</v>
      </c>
      <c r="C26" s="21" t="s">
        <v>64</v>
      </c>
      <c r="D26" s="21" t="s">
        <v>48</v>
      </c>
      <c r="E26" s="118">
        <v>1.6330000000000001E-2</v>
      </c>
      <c r="F26" s="118">
        <v>1.6330000000000001E-2</v>
      </c>
      <c r="G26" s="118">
        <v>1.6330000000000001E-2</v>
      </c>
      <c r="H26" s="118">
        <v>1.6330000000000001E-2</v>
      </c>
      <c r="I26" s="118">
        <v>1.6330000000000001E-2</v>
      </c>
      <c r="J26" s="118">
        <v>1.6330000000000001E-2</v>
      </c>
      <c r="K26" s="118">
        <v>1.6330000000000001E-2</v>
      </c>
      <c r="L26" s="118">
        <v>1.6330000000000001E-2</v>
      </c>
      <c r="M26" s="118">
        <v>1.6330000000000001E-2</v>
      </c>
      <c r="N26" s="118">
        <v>1.6330000000000001E-2</v>
      </c>
      <c r="O26" s="118">
        <v>1.6330000000000001E-2</v>
      </c>
      <c r="P26" s="118">
        <v>1.6330000000000001E-2</v>
      </c>
      <c r="Q26" s="29"/>
    </row>
    <row r="27" spans="1:17" x14ac:dyDescent="0.25">
      <c r="A27" s="21">
        <v>2024</v>
      </c>
      <c r="B27" s="21" t="s">
        <v>13</v>
      </c>
      <c r="C27" s="21" t="s">
        <v>62</v>
      </c>
      <c r="D27" s="21" t="s">
        <v>44</v>
      </c>
      <c r="E27" s="116">
        <v>27.45</v>
      </c>
      <c r="F27" s="116">
        <v>27.45</v>
      </c>
      <c r="G27" s="116">
        <v>27.45</v>
      </c>
      <c r="H27" s="116">
        <v>27.45</v>
      </c>
      <c r="I27" s="116">
        <v>27.45</v>
      </c>
      <c r="J27" s="116">
        <v>27.45</v>
      </c>
      <c r="K27" s="116">
        <v>27.45</v>
      </c>
      <c r="L27" s="116">
        <v>27.45</v>
      </c>
      <c r="M27" s="116">
        <v>27.45</v>
      </c>
      <c r="N27" s="116">
        <v>27.45</v>
      </c>
      <c r="O27" s="116">
        <v>27.45</v>
      </c>
      <c r="P27" s="116">
        <v>27.45</v>
      </c>
      <c r="Q27" s="27"/>
    </row>
    <row r="28" spans="1:17" x14ac:dyDescent="0.25">
      <c r="A28" s="21">
        <v>2024</v>
      </c>
      <c r="B28" s="21" t="s">
        <v>13</v>
      </c>
      <c r="C28" s="21" t="s">
        <v>64</v>
      </c>
      <c r="D28" s="21" t="s">
        <v>45</v>
      </c>
      <c r="E28" s="117">
        <v>0.29403535999999997</v>
      </c>
      <c r="F28" s="117">
        <v>0.29403535999999997</v>
      </c>
      <c r="G28" s="117">
        <v>0.29403535999999997</v>
      </c>
      <c r="H28" s="117">
        <v>0.29403535999999997</v>
      </c>
      <c r="I28" s="117">
        <v>0.29403535999999997</v>
      </c>
      <c r="J28" s="117">
        <v>0.29403535999999997</v>
      </c>
      <c r="K28" s="117">
        <v>0.29403535999999997</v>
      </c>
      <c r="L28" s="117">
        <v>0.29403535999999997</v>
      </c>
      <c r="M28" s="117">
        <v>0.29403535999999997</v>
      </c>
      <c r="N28" s="117">
        <v>0.29403535999999997</v>
      </c>
      <c r="O28" s="117">
        <v>0.29403535999999997</v>
      </c>
      <c r="P28" s="117">
        <v>0.29403535999999997</v>
      </c>
      <c r="Q28" s="28"/>
    </row>
    <row r="29" spans="1:17" x14ac:dyDescent="0.25">
      <c r="A29" s="21">
        <v>2024</v>
      </c>
      <c r="B29" s="21"/>
      <c r="C29" s="21" t="s">
        <v>64</v>
      </c>
      <c r="D29" s="21" t="s">
        <v>46</v>
      </c>
      <c r="E29" s="117">
        <v>0.28824269960000004</v>
      </c>
      <c r="F29" s="117">
        <v>0.28824269960000004</v>
      </c>
      <c r="G29" s="117">
        <v>0.28824269960000004</v>
      </c>
      <c r="H29" s="117">
        <v>0.28824269960000004</v>
      </c>
      <c r="I29" s="117">
        <v>0.28824269960000004</v>
      </c>
      <c r="J29" s="117">
        <v>0.28824269960000004</v>
      </c>
      <c r="K29" s="117">
        <v>0.28824269960000004</v>
      </c>
      <c r="L29" s="117">
        <v>0.28824269960000004</v>
      </c>
      <c r="M29" s="117">
        <v>0.28824269960000004</v>
      </c>
      <c r="N29" s="117">
        <v>0.28824269960000004</v>
      </c>
      <c r="O29" s="117">
        <v>0.28824269960000004</v>
      </c>
      <c r="P29" s="117">
        <v>0.28824269960000004</v>
      </c>
      <c r="Q29" s="28"/>
    </row>
    <row r="30" spans="1:17" x14ac:dyDescent="0.25">
      <c r="A30" s="21">
        <v>2024</v>
      </c>
      <c r="B30" s="21"/>
      <c r="C30" s="21" t="s">
        <v>64</v>
      </c>
      <c r="D30" s="21" t="s">
        <v>47</v>
      </c>
      <c r="E30" s="117">
        <v>0.27972877880000002</v>
      </c>
      <c r="F30" s="117">
        <v>0.27972877880000002</v>
      </c>
      <c r="G30" s="117">
        <v>0.27972877880000002</v>
      </c>
      <c r="H30" s="117">
        <v>0.27972877880000002</v>
      </c>
      <c r="I30" s="117">
        <v>0.27972877880000002</v>
      </c>
      <c r="J30" s="117">
        <v>0.27972877880000002</v>
      </c>
      <c r="K30" s="117">
        <v>0.27972877880000002</v>
      </c>
      <c r="L30" s="117">
        <v>0.27972877880000002</v>
      </c>
      <c r="M30" s="117">
        <v>0.27972877880000002</v>
      </c>
      <c r="N30" s="117">
        <v>0.27972877880000002</v>
      </c>
      <c r="O30" s="117">
        <v>0.27972877880000002</v>
      </c>
      <c r="P30" s="117">
        <v>0.27972877880000002</v>
      </c>
      <c r="Q30" s="28"/>
    </row>
    <row r="31" spans="1:17" x14ac:dyDescent="0.25">
      <c r="A31" s="21">
        <v>2024</v>
      </c>
      <c r="B31" s="21" t="s">
        <v>13</v>
      </c>
      <c r="C31" s="21" t="s">
        <v>64</v>
      </c>
      <c r="D31" s="21" t="s">
        <v>48</v>
      </c>
      <c r="E31" s="118">
        <v>1.6330000000000001E-2</v>
      </c>
      <c r="F31" s="118">
        <v>1.6330000000000001E-2</v>
      </c>
      <c r="G31" s="118">
        <v>1.6330000000000001E-2</v>
      </c>
      <c r="H31" s="118">
        <v>1.6330000000000001E-2</v>
      </c>
      <c r="I31" s="118">
        <v>1.6330000000000001E-2</v>
      </c>
      <c r="J31" s="118">
        <v>1.6330000000000001E-2</v>
      </c>
      <c r="K31" s="118">
        <v>1.6330000000000001E-2</v>
      </c>
      <c r="L31" s="118">
        <v>1.6330000000000001E-2</v>
      </c>
      <c r="M31" s="118">
        <v>1.6330000000000001E-2</v>
      </c>
      <c r="N31" s="118">
        <v>1.6330000000000001E-2</v>
      </c>
      <c r="O31" s="118">
        <v>1.6330000000000001E-2</v>
      </c>
      <c r="P31" s="118">
        <v>1.6330000000000001E-2</v>
      </c>
      <c r="Q31" s="29"/>
    </row>
    <row r="32" spans="1:17" x14ac:dyDescent="0.25">
      <c r="A32" s="21"/>
      <c r="B32" s="21"/>
      <c r="C32" s="21"/>
      <c r="D32" s="21"/>
      <c r="E32" s="118"/>
      <c r="F32" s="118"/>
      <c r="G32" s="118"/>
      <c r="H32" s="118"/>
      <c r="I32" s="118"/>
      <c r="J32" s="118"/>
      <c r="K32" s="118"/>
      <c r="L32" s="118"/>
      <c r="M32" s="118"/>
      <c r="N32" s="118"/>
      <c r="O32" s="118"/>
      <c r="P32" s="118"/>
      <c r="Q32" s="29"/>
    </row>
    <row r="33" spans="1:17" x14ac:dyDescent="0.25">
      <c r="A33" s="21">
        <v>2019</v>
      </c>
      <c r="B33" s="21" t="s">
        <v>14</v>
      </c>
      <c r="C33" s="21" t="s">
        <v>62</v>
      </c>
      <c r="D33" s="21" t="s">
        <v>44</v>
      </c>
      <c r="E33" s="116">
        <v>102</v>
      </c>
      <c r="F33" s="116">
        <v>102</v>
      </c>
      <c r="G33" s="116">
        <v>102</v>
      </c>
      <c r="H33" s="116">
        <v>102</v>
      </c>
      <c r="I33" s="116">
        <v>102</v>
      </c>
      <c r="J33" s="116">
        <v>102</v>
      </c>
      <c r="K33" s="116">
        <v>102</v>
      </c>
      <c r="L33" s="116">
        <v>102</v>
      </c>
      <c r="M33" s="116">
        <v>102</v>
      </c>
      <c r="N33" s="116">
        <v>102</v>
      </c>
      <c r="O33" s="116">
        <v>102</v>
      </c>
      <c r="P33" s="116">
        <v>102</v>
      </c>
      <c r="Q33" s="27"/>
    </row>
    <row r="34" spans="1:17" x14ac:dyDescent="0.25">
      <c r="A34" s="21">
        <v>2019</v>
      </c>
      <c r="B34" s="21" t="s">
        <v>14</v>
      </c>
      <c r="C34" s="21" t="s">
        <v>64</v>
      </c>
      <c r="D34" s="21" t="s">
        <v>45</v>
      </c>
      <c r="E34" s="117">
        <v>0.24718900000000002</v>
      </c>
      <c r="F34" s="21">
        <v>0.24718900000000002</v>
      </c>
      <c r="G34" s="21">
        <v>0.24718900000000002</v>
      </c>
      <c r="H34" s="21">
        <v>0.24718900000000002</v>
      </c>
      <c r="I34" s="21">
        <v>0.24718900000000002</v>
      </c>
      <c r="J34" s="21">
        <v>0.24718900000000002</v>
      </c>
      <c r="K34" s="21">
        <v>0.24718900000000002</v>
      </c>
      <c r="L34" s="21">
        <v>0.24718900000000002</v>
      </c>
      <c r="M34" s="21">
        <v>0.24718900000000002</v>
      </c>
      <c r="N34" s="21">
        <v>0.24718900000000002</v>
      </c>
      <c r="O34" s="21">
        <v>0.24718900000000002</v>
      </c>
      <c r="P34" s="21">
        <v>0.24718900000000002</v>
      </c>
    </row>
    <row r="35" spans="1:17" x14ac:dyDescent="0.25">
      <c r="A35" s="21">
        <v>2019</v>
      </c>
      <c r="B35" s="21"/>
      <c r="C35" s="21" t="s">
        <v>64</v>
      </c>
      <c r="D35" s="21" t="s">
        <v>46</v>
      </c>
      <c r="E35" s="117">
        <v>0.22247</v>
      </c>
      <c r="F35" s="21">
        <v>0.22247</v>
      </c>
      <c r="G35" s="21">
        <v>0.22247</v>
      </c>
      <c r="H35" s="21">
        <v>0.22247</v>
      </c>
      <c r="I35" s="21">
        <v>0.22247</v>
      </c>
      <c r="J35" s="21">
        <v>0.22247</v>
      </c>
      <c r="K35" s="21">
        <v>0.22247</v>
      </c>
      <c r="L35" s="21">
        <v>0.22247</v>
      </c>
      <c r="M35" s="21">
        <v>0.22247</v>
      </c>
      <c r="N35" s="21">
        <v>0.22247</v>
      </c>
      <c r="O35" s="21">
        <v>0.22247</v>
      </c>
      <c r="P35" s="21">
        <v>0.22247</v>
      </c>
    </row>
    <row r="36" spans="1:17" x14ac:dyDescent="0.25">
      <c r="A36" s="21">
        <v>2019</v>
      </c>
      <c r="B36" s="21"/>
      <c r="C36" s="21" t="s">
        <v>64</v>
      </c>
      <c r="D36" s="21" t="s">
        <v>47</v>
      </c>
      <c r="E36" s="117">
        <v>0.21134599999999998</v>
      </c>
      <c r="F36" s="21">
        <v>0.21134599999999998</v>
      </c>
      <c r="G36" s="21">
        <v>0.21134599999999998</v>
      </c>
      <c r="H36" s="21">
        <v>0.21134599999999998</v>
      </c>
      <c r="I36" s="21">
        <v>0.21134599999999998</v>
      </c>
      <c r="J36" s="21">
        <v>0.21134599999999998</v>
      </c>
      <c r="K36" s="21">
        <v>0.21134599999999998</v>
      </c>
      <c r="L36" s="21">
        <v>0.21134599999999998</v>
      </c>
      <c r="M36" s="21">
        <v>0.21134599999999998</v>
      </c>
      <c r="N36" s="21">
        <v>0.21134599999999998</v>
      </c>
      <c r="O36" s="21">
        <v>0.21134599999999998</v>
      </c>
      <c r="P36" s="21">
        <v>0.21134599999999998</v>
      </c>
    </row>
    <row r="37" spans="1:17" x14ac:dyDescent="0.25">
      <c r="A37" s="21">
        <v>2019</v>
      </c>
      <c r="B37" s="21" t="s">
        <v>14</v>
      </c>
      <c r="C37" s="21" t="s">
        <v>64</v>
      </c>
      <c r="D37" s="21" t="s">
        <v>48</v>
      </c>
      <c r="E37" s="118">
        <f>0.909/100</f>
        <v>9.0900000000000009E-3</v>
      </c>
      <c r="F37" s="118">
        <f t="shared" ref="F37:P37" si="0">0.909/100</f>
        <v>9.0900000000000009E-3</v>
      </c>
      <c r="G37" s="118">
        <f t="shared" si="0"/>
        <v>9.0900000000000009E-3</v>
      </c>
      <c r="H37" s="118">
        <f t="shared" si="0"/>
        <v>9.0900000000000009E-3</v>
      </c>
      <c r="I37" s="118">
        <f t="shared" si="0"/>
        <v>9.0900000000000009E-3</v>
      </c>
      <c r="J37" s="118">
        <f t="shared" si="0"/>
        <v>9.0900000000000009E-3</v>
      </c>
      <c r="K37" s="118">
        <f t="shared" si="0"/>
        <v>9.0900000000000009E-3</v>
      </c>
      <c r="L37" s="118">
        <f t="shared" si="0"/>
        <v>9.0900000000000009E-3</v>
      </c>
      <c r="M37" s="118">
        <f t="shared" si="0"/>
        <v>9.0900000000000009E-3</v>
      </c>
      <c r="N37" s="118">
        <f t="shared" si="0"/>
        <v>9.0900000000000009E-3</v>
      </c>
      <c r="O37" s="118">
        <f t="shared" si="0"/>
        <v>9.0900000000000009E-3</v>
      </c>
      <c r="P37" s="118">
        <f t="shared" si="0"/>
        <v>9.0900000000000009E-3</v>
      </c>
    </row>
    <row r="38" spans="1:17" x14ac:dyDescent="0.25">
      <c r="A38" s="21">
        <v>2020</v>
      </c>
      <c r="B38" s="21" t="s">
        <v>14</v>
      </c>
      <c r="C38" s="21" t="s">
        <v>62</v>
      </c>
      <c r="D38" s="21" t="s">
        <v>44</v>
      </c>
      <c r="E38" s="116">
        <v>103.53</v>
      </c>
      <c r="F38" s="116">
        <v>103.53</v>
      </c>
      <c r="G38" s="116">
        <v>103.53</v>
      </c>
      <c r="H38" s="116">
        <v>103.53</v>
      </c>
      <c r="I38" s="116">
        <v>103.53</v>
      </c>
      <c r="J38" s="116">
        <v>103.53</v>
      </c>
      <c r="K38" s="116">
        <v>103.53</v>
      </c>
      <c r="L38" s="116">
        <v>103.53</v>
      </c>
      <c r="M38" s="116">
        <v>103.53</v>
      </c>
      <c r="N38" s="116">
        <v>103.53</v>
      </c>
      <c r="O38" s="116">
        <v>103.53</v>
      </c>
      <c r="P38" s="116">
        <v>103.53</v>
      </c>
      <c r="Q38" s="27"/>
    </row>
    <row r="39" spans="1:17" x14ac:dyDescent="0.25">
      <c r="A39" s="21">
        <v>2020</v>
      </c>
      <c r="B39" s="21" t="s">
        <v>14</v>
      </c>
      <c r="C39" s="21" t="s">
        <v>64</v>
      </c>
      <c r="D39" s="21" t="s">
        <v>45</v>
      </c>
      <c r="E39" s="117">
        <v>0.25089683499999998</v>
      </c>
      <c r="F39" s="21">
        <v>0.25089683499999998</v>
      </c>
      <c r="G39" s="21">
        <v>0.25089683499999998</v>
      </c>
      <c r="H39" s="21">
        <v>0.25089683499999998</v>
      </c>
      <c r="I39" s="21">
        <v>0.25089683499999998</v>
      </c>
      <c r="J39" s="21">
        <v>0.25089683499999998</v>
      </c>
      <c r="K39" s="21">
        <v>0.25089683499999998</v>
      </c>
      <c r="L39" s="21">
        <v>0.25089683499999998</v>
      </c>
      <c r="M39" s="21">
        <v>0.25089683499999998</v>
      </c>
      <c r="N39" s="21">
        <v>0.25089683499999998</v>
      </c>
      <c r="O39" s="21">
        <v>0.25089683499999998</v>
      </c>
      <c r="P39" s="21">
        <v>0.25089683499999998</v>
      </c>
    </row>
    <row r="40" spans="1:17" x14ac:dyDescent="0.25">
      <c r="A40" s="21">
        <v>2020</v>
      </c>
      <c r="B40" s="21"/>
      <c r="C40" s="21" t="s">
        <v>64</v>
      </c>
      <c r="D40" s="21" t="s">
        <v>46</v>
      </c>
      <c r="E40" s="117">
        <v>0.22580704999999998</v>
      </c>
      <c r="F40" s="21">
        <v>0.22580704999999998</v>
      </c>
      <c r="G40" s="21">
        <v>0.22580704999999998</v>
      </c>
      <c r="H40" s="21">
        <v>0.22580704999999998</v>
      </c>
      <c r="I40" s="21">
        <v>0.22580704999999998</v>
      </c>
      <c r="J40" s="21">
        <v>0.22580704999999998</v>
      </c>
      <c r="K40" s="21">
        <v>0.22580704999999998</v>
      </c>
      <c r="L40" s="21">
        <v>0.22580704999999998</v>
      </c>
      <c r="M40" s="21">
        <v>0.22580704999999998</v>
      </c>
      <c r="N40" s="21">
        <v>0.22580704999999998</v>
      </c>
      <c r="O40" s="21">
        <v>0.22580704999999998</v>
      </c>
      <c r="P40" s="21">
        <v>0.22580704999999998</v>
      </c>
    </row>
    <row r="41" spans="1:17" x14ac:dyDescent="0.25">
      <c r="A41" s="21">
        <v>2020</v>
      </c>
      <c r="B41" s="21"/>
      <c r="C41" s="21" t="s">
        <v>64</v>
      </c>
      <c r="D41" s="21" t="s">
        <v>47</v>
      </c>
      <c r="E41" s="117">
        <v>0.21451618999999997</v>
      </c>
      <c r="F41" s="21">
        <v>0.21451618999999997</v>
      </c>
      <c r="G41" s="21">
        <v>0.21451618999999997</v>
      </c>
      <c r="H41" s="21">
        <v>0.21451618999999997</v>
      </c>
      <c r="I41" s="21">
        <v>0.21451618999999997</v>
      </c>
      <c r="J41" s="21">
        <v>0.21451618999999997</v>
      </c>
      <c r="K41" s="21">
        <v>0.21451618999999997</v>
      </c>
      <c r="L41" s="21">
        <v>0.21451618999999997</v>
      </c>
      <c r="M41" s="21">
        <v>0.21451618999999997</v>
      </c>
      <c r="N41" s="21">
        <v>0.21451618999999997</v>
      </c>
      <c r="O41" s="21">
        <v>0.21451618999999997</v>
      </c>
      <c r="P41" s="21">
        <v>0.21451618999999997</v>
      </c>
    </row>
    <row r="42" spans="1:17" x14ac:dyDescent="0.25">
      <c r="A42" s="21">
        <v>2020</v>
      </c>
      <c r="B42" s="21" t="s">
        <v>14</v>
      </c>
      <c r="C42" s="21" t="s">
        <v>64</v>
      </c>
      <c r="D42" s="21" t="s">
        <v>48</v>
      </c>
      <c r="E42" s="118">
        <f>0.909/100</f>
        <v>9.0900000000000009E-3</v>
      </c>
      <c r="F42" s="118">
        <f t="shared" ref="F42:P42" si="1">0.909/100</f>
        <v>9.0900000000000009E-3</v>
      </c>
      <c r="G42" s="118">
        <f t="shared" si="1"/>
        <v>9.0900000000000009E-3</v>
      </c>
      <c r="H42" s="118">
        <f t="shared" si="1"/>
        <v>9.0900000000000009E-3</v>
      </c>
      <c r="I42" s="118">
        <f t="shared" si="1"/>
        <v>9.0900000000000009E-3</v>
      </c>
      <c r="J42" s="118">
        <f t="shared" si="1"/>
        <v>9.0900000000000009E-3</v>
      </c>
      <c r="K42" s="118">
        <f t="shared" si="1"/>
        <v>9.0900000000000009E-3</v>
      </c>
      <c r="L42" s="118">
        <f t="shared" si="1"/>
        <v>9.0900000000000009E-3</v>
      </c>
      <c r="M42" s="118">
        <f t="shared" si="1"/>
        <v>9.0900000000000009E-3</v>
      </c>
      <c r="N42" s="118">
        <f t="shared" si="1"/>
        <v>9.0900000000000009E-3</v>
      </c>
      <c r="O42" s="118">
        <f t="shared" si="1"/>
        <v>9.0900000000000009E-3</v>
      </c>
      <c r="P42" s="118">
        <f t="shared" si="1"/>
        <v>9.0900000000000009E-3</v>
      </c>
    </row>
    <row r="43" spans="1:17" x14ac:dyDescent="0.25">
      <c r="A43" s="21">
        <v>2021</v>
      </c>
      <c r="B43" s="21" t="s">
        <v>14</v>
      </c>
      <c r="C43" s="21" t="s">
        <v>62</v>
      </c>
      <c r="D43" s="21" t="s">
        <v>44</v>
      </c>
      <c r="E43" s="116">
        <v>105.08</v>
      </c>
      <c r="F43" s="116">
        <v>105.08</v>
      </c>
      <c r="G43" s="116">
        <v>105.08</v>
      </c>
      <c r="H43" s="116">
        <v>105.08</v>
      </c>
      <c r="I43" s="116">
        <v>105.08</v>
      </c>
      <c r="J43" s="116">
        <v>105.08</v>
      </c>
      <c r="K43" s="116">
        <v>105.08</v>
      </c>
      <c r="L43" s="116">
        <v>105.08</v>
      </c>
      <c r="M43" s="116">
        <v>105.08</v>
      </c>
      <c r="N43" s="116">
        <v>105.08</v>
      </c>
      <c r="O43" s="116">
        <v>105.08</v>
      </c>
      <c r="P43" s="116">
        <v>105.08</v>
      </c>
      <c r="Q43" s="27"/>
    </row>
    <row r="44" spans="1:17" x14ac:dyDescent="0.25">
      <c r="A44" s="21">
        <v>2021</v>
      </c>
      <c r="B44" s="21" t="s">
        <v>14</v>
      </c>
      <c r="C44" s="21" t="s">
        <v>64</v>
      </c>
      <c r="D44" s="21" t="s">
        <v>45</v>
      </c>
      <c r="E44" s="117">
        <v>0.25466045500000001</v>
      </c>
      <c r="F44" s="21">
        <v>0.25466045500000001</v>
      </c>
      <c r="G44" s="21">
        <v>0.25466045500000001</v>
      </c>
      <c r="H44" s="21">
        <v>0.25466045500000001</v>
      </c>
      <c r="I44" s="21">
        <v>0.25466045500000001</v>
      </c>
      <c r="J44" s="21">
        <v>0.25466045500000001</v>
      </c>
      <c r="K44" s="21">
        <v>0.25466045500000001</v>
      </c>
      <c r="L44" s="21">
        <v>0.25466045500000001</v>
      </c>
      <c r="M44" s="21">
        <v>0.25466045500000001</v>
      </c>
      <c r="N44" s="21">
        <v>0.25466045500000001</v>
      </c>
      <c r="O44" s="21">
        <v>0.25466045500000001</v>
      </c>
      <c r="P44" s="21">
        <v>0.25466045500000001</v>
      </c>
    </row>
    <row r="45" spans="1:17" x14ac:dyDescent="0.25">
      <c r="A45" s="21">
        <v>2021</v>
      </c>
      <c r="B45" s="21"/>
      <c r="C45" s="21" t="s">
        <v>64</v>
      </c>
      <c r="D45" s="21" t="s">
        <v>46</v>
      </c>
      <c r="E45" s="117">
        <v>0.22919410499999998</v>
      </c>
      <c r="F45" s="21">
        <v>0.22919410499999998</v>
      </c>
      <c r="G45" s="21">
        <v>0.22919410499999998</v>
      </c>
      <c r="H45" s="21">
        <v>0.22919410499999998</v>
      </c>
      <c r="I45" s="21">
        <v>0.22919410499999998</v>
      </c>
      <c r="J45" s="21">
        <v>0.22919410499999998</v>
      </c>
      <c r="K45" s="21">
        <v>0.22919410499999998</v>
      </c>
      <c r="L45" s="21">
        <v>0.22919410499999998</v>
      </c>
      <c r="M45" s="21">
        <v>0.22919410499999998</v>
      </c>
      <c r="N45" s="21">
        <v>0.22919410499999998</v>
      </c>
      <c r="O45" s="21">
        <v>0.22919410499999998</v>
      </c>
      <c r="P45" s="21">
        <v>0.22919410499999998</v>
      </c>
    </row>
    <row r="46" spans="1:17" x14ac:dyDescent="0.25">
      <c r="A46" s="21">
        <v>2021</v>
      </c>
      <c r="B46" s="21"/>
      <c r="C46" s="21" t="s">
        <v>64</v>
      </c>
      <c r="D46" s="21" t="s">
        <v>47</v>
      </c>
      <c r="E46" s="117">
        <v>0.21773373999999998</v>
      </c>
      <c r="F46" s="21">
        <v>0.21773373999999998</v>
      </c>
      <c r="G46" s="21">
        <v>0.21773373999999998</v>
      </c>
      <c r="H46" s="21">
        <v>0.21773373999999998</v>
      </c>
      <c r="I46" s="21">
        <v>0.21773373999999998</v>
      </c>
      <c r="J46" s="21">
        <v>0.21773373999999998</v>
      </c>
      <c r="K46" s="21">
        <v>0.21773373999999998</v>
      </c>
      <c r="L46" s="21">
        <v>0.21773373999999998</v>
      </c>
      <c r="M46" s="21">
        <v>0.21773373999999998</v>
      </c>
      <c r="N46" s="21">
        <v>0.21773373999999998</v>
      </c>
      <c r="O46" s="21">
        <v>0.21773373999999998</v>
      </c>
      <c r="P46" s="21">
        <v>0.21773373999999998</v>
      </c>
    </row>
    <row r="47" spans="1:17" x14ac:dyDescent="0.25">
      <c r="A47" s="21">
        <v>2021</v>
      </c>
      <c r="B47" s="21" t="s">
        <v>14</v>
      </c>
      <c r="C47" s="21" t="s">
        <v>64</v>
      </c>
      <c r="D47" s="21" t="s">
        <v>48</v>
      </c>
      <c r="E47" s="118">
        <f>0.909/100</f>
        <v>9.0900000000000009E-3</v>
      </c>
      <c r="F47" s="118">
        <f t="shared" ref="F47:P47" si="2">0.909/100</f>
        <v>9.0900000000000009E-3</v>
      </c>
      <c r="G47" s="118">
        <f t="shared" si="2"/>
        <v>9.0900000000000009E-3</v>
      </c>
      <c r="H47" s="118">
        <f t="shared" si="2"/>
        <v>9.0900000000000009E-3</v>
      </c>
      <c r="I47" s="118">
        <f t="shared" si="2"/>
        <v>9.0900000000000009E-3</v>
      </c>
      <c r="J47" s="118">
        <f t="shared" si="2"/>
        <v>9.0900000000000009E-3</v>
      </c>
      <c r="K47" s="118">
        <f t="shared" si="2"/>
        <v>9.0900000000000009E-3</v>
      </c>
      <c r="L47" s="118">
        <f t="shared" si="2"/>
        <v>9.0900000000000009E-3</v>
      </c>
      <c r="M47" s="118">
        <f t="shared" si="2"/>
        <v>9.0900000000000009E-3</v>
      </c>
      <c r="N47" s="118">
        <f t="shared" si="2"/>
        <v>9.0900000000000009E-3</v>
      </c>
      <c r="O47" s="118">
        <f t="shared" si="2"/>
        <v>9.0900000000000009E-3</v>
      </c>
      <c r="P47" s="118">
        <f t="shared" si="2"/>
        <v>9.0900000000000009E-3</v>
      </c>
    </row>
    <row r="48" spans="1:17" x14ac:dyDescent="0.25">
      <c r="A48" s="21">
        <v>2022</v>
      </c>
      <c r="B48" s="21" t="s">
        <v>14</v>
      </c>
      <c r="C48" s="21" t="s">
        <v>62</v>
      </c>
      <c r="D48" s="21" t="s">
        <v>44</v>
      </c>
      <c r="E48" s="116">
        <v>107.16</v>
      </c>
      <c r="F48" s="116">
        <v>107.16</v>
      </c>
      <c r="G48" s="116">
        <v>107.16</v>
      </c>
      <c r="H48" s="116">
        <v>107.16</v>
      </c>
      <c r="I48" s="116">
        <v>107.16</v>
      </c>
      <c r="J48" s="116">
        <v>107.16</v>
      </c>
      <c r="K48" s="116">
        <v>107.16</v>
      </c>
      <c r="L48" s="116">
        <v>107.16</v>
      </c>
      <c r="M48" s="116">
        <v>107.16</v>
      </c>
      <c r="N48" s="116">
        <v>107.16</v>
      </c>
      <c r="O48" s="116">
        <v>107.16</v>
      </c>
      <c r="P48" s="116">
        <v>107.16</v>
      </c>
      <c r="Q48" s="27"/>
    </row>
    <row r="49" spans="1:18" x14ac:dyDescent="0.25">
      <c r="A49" s="21">
        <v>2022</v>
      </c>
      <c r="B49" s="21" t="s">
        <v>14</v>
      </c>
      <c r="C49" s="21" t="s">
        <v>64</v>
      </c>
      <c r="D49" s="21" t="s">
        <v>45</v>
      </c>
      <c r="E49" s="117">
        <v>0.25967789009999998</v>
      </c>
      <c r="F49" s="117">
        <v>0.25967789009999998</v>
      </c>
      <c r="G49" s="117">
        <v>0.25967789009999998</v>
      </c>
      <c r="H49" s="117">
        <v>0.25967789009999998</v>
      </c>
      <c r="I49" s="117">
        <v>0.25967789009999998</v>
      </c>
      <c r="J49" s="117">
        <v>0.25967789009999998</v>
      </c>
      <c r="K49" s="117">
        <v>0.25967789009999998</v>
      </c>
      <c r="L49" s="117">
        <v>0.25967789009999998</v>
      </c>
      <c r="M49" s="117">
        <v>0.25967789009999998</v>
      </c>
      <c r="N49" s="117">
        <v>0.25967789009999998</v>
      </c>
      <c r="O49" s="117">
        <v>0.25967789009999998</v>
      </c>
      <c r="P49" s="117">
        <v>0.25967789009999998</v>
      </c>
      <c r="Q49" s="28"/>
      <c r="R49" s="30"/>
    </row>
    <row r="50" spans="1:18" x14ac:dyDescent="0.25">
      <c r="A50" s="21">
        <v>2022</v>
      </c>
      <c r="B50" s="21"/>
      <c r="C50" s="21" t="s">
        <v>64</v>
      </c>
      <c r="D50" s="21" t="s">
        <v>46</v>
      </c>
      <c r="E50" s="117">
        <v>0.23371020299999998</v>
      </c>
      <c r="F50" s="117">
        <v>0.23371020299999998</v>
      </c>
      <c r="G50" s="117">
        <v>0.23371020299999998</v>
      </c>
      <c r="H50" s="117">
        <v>0.23371020299999998</v>
      </c>
      <c r="I50" s="117">
        <v>0.23371020299999998</v>
      </c>
      <c r="J50" s="117">
        <v>0.23371020299999998</v>
      </c>
      <c r="K50" s="117">
        <v>0.23371020299999998</v>
      </c>
      <c r="L50" s="117">
        <v>0.23371020299999998</v>
      </c>
      <c r="M50" s="117">
        <v>0.23371020299999998</v>
      </c>
      <c r="N50" s="117">
        <v>0.23371020299999998</v>
      </c>
      <c r="O50" s="117">
        <v>0.23371020299999998</v>
      </c>
      <c r="P50" s="117">
        <v>0.23371020299999998</v>
      </c>
      <c r="Q50" s="28"/>
      <c r="R50" s="30"/>
    </row>
    <row r="51" spans="1:18" x14ac:dyDescent="0.25">
      <c r="A51" s="21">
        <v>2022</v>
      </c>
      <c r="B51" s="21"/>
      <c r="C51" s="21" t="s">
        <v>64</v>
      </c>
      <c r="D51" s="21" t="s">
        <v>47</v>
      </c>
      <c r="E51" s="117">
        <v>0.22202316419999998</v>
      </c>
      <c r="F51" s="117">
        <v>0.22202316419999998</v>
      </c>
      <c r="G51" s="117">
        <v>0.22202316419999998</v>
      </c>
      <c r="H51" s="117">
        <v>0.22202316419999998</v>
      </c>
      <c r="I51" s="117">
        <v>0.22202316419999998</v>
      </c>
      <c r="J51" s="117">
        <v>0.22202316419999998</v>
      </c>
      <c r="K51" s="117">
        <v>0.22202316419999998</v>
      </c>
      <c r="L51" s="117">
        <v>0.22202316419999998</v>
      </c>
      <c r="M51" s="117">
        <v>0.22202316419999998</v>
      </c>
      <c r="N51" s="117">
        <v>0.22202316419999998</v>
      </c>
      <c r="O51" s="117">
        <v>0.22202316419999998</v>
      </c>
      <c r="P51" s="117">
        <v>0.22202316419999998</v>
      </c>
      <c r="Q51" s="28"/>
      <c r="R51" s="30"/>
    </row>
    <row r="52" spans="1:18" x14ac:dyDescent="0.25">
      <c r="A52" s="21">
        <v>2022</v>
      </c>
      <c r="B52" s="21" t="s">
        <v>14</v>
      </c>
      <c r="C52" s="21" t="s">
        <v>64</v>
      </c>
      <c r="D52" s="21" t="s">
        <v>48</v>
      </c>
      <c r="E52" s="118">
        <f>0.909/100</f>
        <v>9.0900000000000009E-3</v>
      </c>
      <c r="F52" s="118">
        <f t="shared" ref="F52:P52" si="3">0.909/100</f>
        <v>9.0900000000000009E-3</v>
      </c>
      <c r="G52" s="118">
        <f t="shared" si="3"/>
        <v>9.0900000000000009E-3</v>
      </c>
      <c r="H52" s="118">
        <f t="shared" si="3"/>
        <v>9.0900000000000009E-3</v>
      </c>
      <c r="I52" s="118">
        <f t="shared" si="3"/>
        <v>9.0900000000000009E-3</v>
      </c>
      <c r="J52" s="118">
        <f t="shared" si="3"/>
        <v>9.0900000000000009E-3</v>
      </c>
      <c r="K52" s="118">
        <f t="shared" si="3"/>
        <v>9.0900000000000009E-3</v>
      </c>
      <c r="L52" s="118">
        <f t="shared" si="3"/>
        <v>9.0900000000000009E-3</v>
      </c>
      <c r="M52" s="118">
        <f t="shared" si="3"/>
        <v>9.0900000000000009E-3</v>
      </c>
      <c r="N52" s="118">
        <f t="shared" si="3"/>
        <v>9.0900000000000009E-3</v>
      </c>
      <c r="O52" s="118">
        <f t="shared" si="3"/>
        <v>9.0900000000000009E-3</v>
      </c>
      <c r="P52" s="118">
        <f t="shared" si="3"/>
        <v>9.0900000000000009E-3</v>
      </c>
      <c r="Q52" s="29"/>
    </row>
    <row r="53" spans="1:18" x14ac:dyDescent="0.25">
      <c r="A53" s="21">
        <v>2023</v>
      </c>
      <c r="B53" s="21" t="s">
        <v>14</v>
      </c>
      <c r="C53" s="21" t="s">
        <v>62</v>
      </c>
      <c r="D53" s="21" t="s">
        <v>44</v>
      </c>
      <c r="E53" s="116">
        <v>109.33</v>
      </c>
      <c r="F53" s="116">
        <v>109.33</v>
      </c>
      <c r="G53" s="116">
        <v>109.33</v>
      </c>
      <c r="H53" s="116">
        <v>109.33</v>
      </c>
      <c r="I53" s="116">
        <v>109.33</v>
      </c>
      <c r="J53" s="116">
        <v>109.33</v>
      </c>
      <c r="K53" s="116">
        <v>109.33</v>
      </c>
      <c r="L53" s="116">
        <v>109.33</v>
      </c>
      <c r="M53" s="116">
        <v>109.33</v>
      </c>
      <c r="N53" s="116">
        <v>109.33</v>
      </c>
      <c r="O53" s="116">
        <v>109.33</v>
      </c>
      <c r="P53" s="116">
        <v>109.33</v>
      </c>
      <c r="Q53" s="27"/>
    </row>
    <row r="54" spans="1:18" x14ac:dyDescent="0.25">
      <c r="A54" s="21">
        <v>2023</v>
      </c>
      <c r="B54" s="21" t="s">
        <v>14</v>
      </c>
      <c r="C54" s="21" t="s">
        <v>64</v>
      </c>
      <c r="D54" s="21" t="s">
        <v>45</v>
      </c>
      <c r="E54" s="117">
        <v>0.26494899999999999</v>
      </c>
      <c r="F54" s="117">
        <v>0.26494899999999999</v>
      </c>
      <c r="G54" s="117">
        <v>0.26494899999999999</v>
      </c>
      <c r="H54" s="117">
        <v>0.26494899999999999</v>
      </c>
      <c r="I54" s="117">
        <v>0.26494899999999999</v>
      </c>
      <c r="J54" s="117">
        <v>0.26494899999999999</v>
      </c>
      <c r="K54" s="117">
        <v>0.26494899999999999</v>
      </c>
      <c r="L54" s="117">
        <v>0.26494899999999999</v>
      </c>
      <c r="M54" s="117">
        <v>0.26494899999999999</v>
      </c>
      <c r="N54" s="117">
        <v>0.26494899999999999</v>
      </c>
      <c r="O54" s="117">
        <v>0.26494899999999999</v>
      </c>
      <c r="P54" s="117">
        <v>0.26494899999999999</v>
      </c>
      <c r="Q54" s="28"/>
      <c r="R54" s="30"/>
    </row>
    <row r="55" spans="1:18" x14ac:dyDescent="0.25">
      <c r="A55" s="21">
        <v>2023</v>
      </c>
      <c r="B55" s="21"/>
      <c r="C55" s="21" t="s">
        <v>64</v>
      </c>
      <c r="D55" s="21" t="s">
        <v>46</v>
      </c>
      <c r="E55" s="117">
        <v>0.238455</v>
      </c>
      <c r="F55" s="117">
        <v>0.238455</v>
      </c>
      <c r="G55" s="117">
        <v>0.238455</v>
      </c>
      <c r="H55" s="117">
        <v>0.238455</v>
      </c>
      <c r="I55" s="117">
        <v>0.238455</v>
      </c>
      <c r="J55" s="117">
        <v>0.238455</v>
      </c>
      <c r="K55" s="117">
        <v>0.238455</v>
      </c>
      <c r="L55" s="117">
        <v>0.238455</v>
      </c>
      <c r="M55" s="117">
        <v>0.238455</v>
      </c>
      <c r="N55" s="117">
        <v>0.238455</v>
      </c>
      <c r="O55" s="117">
        <v>0.238455</v>
      </c>
      <c r="P55" s="117">
        <v>0.238455</v>
      </c>
      <c r="Q55" s="28"/>
      <c r="R55" s="30"/>
    </row>
    <row r="56" spans="1:18" x14ac:dyDescent="0.25">
      <c r="A56" s="21">
        <v>2023</v>
      </c>
      <c r="B56" s="21"/>
      <c r="C56" s="21" t="s">
        <v>64</v>
      </c>
      <c r="D56" s="21" t="s">
        <v>47</v>
      </c>
      <c r="E56" s="117">
        <v>0.22652999999999998</v>
      </c>
      <c r="F56" s="117">
        <v>0.22652999999999998</v>
      </c>
      <c r="G56" s="117">
        <v>0.22652999999999998</v>
      </c>
      <c r="H56" s="117">
        <v>0.22652999999999998</v>
      </c>
      <c r="I56" s="117">
        <v>0.22652999999999998</v>
      </c>
      <c r="J56" s="117">
        <v>0.22652999999999998</v>
      </c>
      <c r="K56" s="117">
        <v>0.22652999999999998</v>
      </c>
      <c r="L56" s="117">
        <v>0.22652999999999998</v>
      </c>
      <c r="M56" s="117">
        <v>0.22652999999999998</v>
      </c>
      <c r="N56" s="117">
        <v>0.22652999999999998</v>
      </c>
      <c r="O56" s="117">
        <v>0.22652999999999998</v>
      </c>
      <c r="P56" s="117">
        <v>0.22652999999999998</v>
      </c>
      <c r="Q56" s="28"/>
      <c r="R56" s="30"/>
    </row>
    <row r="57" spans="1:18" x14ac:dyDescent="0.25">
      <c r="A57" s="21">
        <v>2023</v>
      </c>
      <c r="B57" s="21" t="s">
        <v>14</v>
      </c>
      <c r="C57" s="21" t="s">
        <v>64</v>
      </c>
      <c r="D57" s="21" t="s">
        <v>48</v>
      </c>
      <c r="E57" s="118">
        <f>0.909/100</f>
        <v>9.0900000000000009E-3</v>
      </c>
      <c r="F57" s="118">
        <f t="shared" ref="F57:P57" si="4">0.909/100</f>
        <v>9.0900000000000009E-3</v>
      </c>
      <c r="G57" s="118">
        <f t="shared" si="4"/>
        <v>9.0900000000000009E-3</v>
      </c>
      <c r="H57" s="118">
        <f t="shared" si="4"/>
        <v>9.0900000000000009E-3</v>
      </c>
      <c r="I57" s="118">
        <f t="shared" si="4"/>
        <v>9.0900000000000009E-3</v>
      </c>
      <c r="J57" s="118">
        <f t="shared" si="4"/>
        <v>9.0900000000000009E-3</v>
      </c>
      <c r="K57" s="118">
        <f t="shared" si="4"/>
        <v>9.0900000000000009E-3</v>
      </c>
      <c r="L57" s="118">
        <f t="shared" si="4"/>
        <v>9.0900000000000009E-3</v>
      </c>
      <c r="M57" s="118">
        <f t="shared" si="4"/>
        <v>9.0900000000000009E-3</v>
      </c>
      <c r="N57" s="118">
        <f t="shared" si="4"/>
        <v>9.0900000000000009E-3</v>
      </c>
      <c r="O57" s="118">
        <f t="shared" si="4"/>
        <v>9.0900000000000009E-3</v>
      </c>
      <c r="P57" s="118">
        <f t="shared" si="4"/>
        <v>9.0900000000000009E-3</v>
      </c>
      <c r="Q57" s="29"/>
    </row>
    <row r="58" spans="1:18" x14ac:dyDescent="0.25">
      <c r="A58" s="21">
        <v>2024</v>
      </c>
      <c r="B58" s="21" t="s">
        <v>14</v>
      </c>
      <c r="C58" s="21" t="s">
        <v>62</v>
      </c>
      <c r="D58" s="21" t="s">
        <v>44</v>
      </c>
      <c r="E58" s="116">
        <v>111.93205400000001</v>
      </c>
      <c r="F58" s="116">
        <v>111.93205400000001</v>
      </c>
      <c r="G58" s="116">
        <v>111.93205400000001</v>
      </c>
      <c r="H58" s="116">
        <v>111.93205400000001</v>
      </c>
      <c r="I58" s="116">
        <v>111.93205400000001</v>
      </c>
      <c r="J58" s="116">
        <v>111.93205400000001</v>
      </c>
      <c r="K58" s="116">
        <v>111.93205400000001</v>
      </c>
      <c r="L58" s="116">
        <v>111.93205400000001</v>
      </c>
      <c r="M58" s="116">
        <v>111.93205400000001</v>
      </c>
      <c r="N58" s="116">
        <v>111.93205400000001</v>
      </c>
      <c r="O58" s="116">
        <v>111.93205400000001</v>
      </c>
      <c r="P58" s="116">
        <v>111.93205400000001</v>
      </c>
      <c r="Q58" s="27"/>
    </row>
    <row r="59" spans="1:18" x14ac:dyDescent="0.25">
      <c r="A59" s="21">
        <v>2024</v>
      </c>
      <c r="B59" s="21" t="s">
        <v>14</v>
      </c>
      <c r="C59" s="21" t="s">
        <v>64</v>
      </c>
      <c r="D59" s="21" t="s">
        <v>45</v>
      </c>
      <c r="E59" s="117">
        <v>0.27125478620000004</v>
      </c>
      <c r="F59" s="117">
        <v>0.27125478620000004</v>
      </c>
      <c r="G59" s="117">
        <v>0.27125478620000004</v>
      </c>
      <c r="H59" s="117">
        <v>0.27125478620000004</v>
      </c>
      <c r="I59" s="117">
        <v>0.27125478620000004</v>
      </c>
      <c r="J59" s="117">
        <v>0.27125478620000004</v>
      </c>
      <c r="K59" s="117">
        <v>0.27125478620000004</v>
      </c>
      <c r="L59" s="117">
        <v>0.27125478620000004</v>
      </c>
      <c r="M59" s="117">
        <v>0.27125478620000004</v>
      </c>
      <c r="N59" s="117">
        <v>0.27125478620000004</v>
      </c>
      <c r="O59" s="117">
        <v>0.27125478620000004</v>
      </c>
      <c r="P59" s="117">
        <v>0.27125478620000004</v>
      </c>
      <c r="Q59" s="28"/>
      <c r="R59" s="30"/>
    </row>
    <row r="60" spans="1:18" x14ac:dyDescent="0.25">
      <c r="A60" s="21">
        <v>2024</v>
      </c>
      <c r="B60" s="21"/>
      <c r="C60" s="21" t="s">
        <v>64</v>
      </c>
      <c r="D60" s="21" t="s">
        <v>46</v>
      </c>
      <c r="E60" s="117">
        <v>0.244130229</v>
      </c>
      <c r="F60" s="117">
        <v>0.244130229</v>
      </c>
      <c r="G60" s="117">
        <v>0.244130229</v>
      </c>
      <c r="H60" s="117">
        <v>0.244130229</v>
      </c>
      <c r="I60" s="117">
        <v>0.244130229</v>
      </c>
      <c r="J60" s="117">
        <v>0.244130229</v>
      </c>
      <c r="K60" s="117">
        <v>0.244130229</v>
      </c>
      <c r="L60" s="117">
        <v>0.244130229</v>
      </c>
      <c r="M60" s="117">
        <v>0.244130229</v>
      </c>
      <c r="N60" s="117">
        <v>0.244130229</v>
      </c>
      <c r="O60" s="117">
        <v>0.244130229</v>
      </c>
      <c r="P60" s="117">
        <v>0.244130229</v>
      </c>
      <c r="Q60" s="28"/>
      <c r="R60" s="30"/>
    </row>
    <row r="61" spans="1:18" x14ac:dyDescent="0.25">
      <c r="A61" s="21">
        <v>2024</v>
      </c>
      <c r="B61" s="21"/>
      <c r="C61" s="21" t="s">
        <v>64</v>
      </c>
      <c r="D61" s="21" t="s">
        <v>47</v>
      </c>
      <c r="E61" s="117">
        <v>0.23192141399999999</v>
      </c>
      <c r="F61" s="117">
        <v>0.23192141399999999</v>
      </c>
      <c r="G61" s="117">
        <v>0.23192141399999999</v>
      </c>
      <c r="H61" s="117">
        <v>0.23192141399999999</v>
      </c>
      <c r="I61" s="117">
        <v>0.23192141399999999</v>
      </c>
      <c r="J61" s="117">
        <v>0.23192141399999999</v>
      </c>
      <c r="K61" s="117">
        <v>0.23192141399999999</v>
      </c>
      <c r="L61" s="117">
        <v>0.23192141399999999</v>
      </c>
      <c r="M61" s="117">
        <v>0.23192141399999999</v>
      </c>
      <c r="N61" s="117">
        <v>0.23192141399999999</v>
      </c>
      <c r="O61" s="117">
        <v>0.23192141399999999</v>
      </c>
      <c r="P61" s="117">
        <v>0.23192141399999999</v>
      </c>
      <c r="Q61" s="28"/>
      <c r="R61" s="30"/>
    </row>
    <row r="62" spans="1:18" x14ac:dyDescent="0.25">
      <c r="A62" s="21">
        <v>2024</v>
      </c>
      <c r="B62" s="21" t="s">
        <v>14</v>
      </c>
      <c r="C62" s="21" t="s">
        <v>64</v>
      </c>
      <c r="D62" s="21" t="s">
        <v>48</v>
      </c>
      <c r="E62" s="118">
        <f>0.909/100</f>
        <v>9.0900000000000009E-3</v>
      </c>
      <c r="F62" s="118">
        <f t="shared" ref="F62:P62" si="5">0.909/100</f>
        <v>9.0900000000000009E-3</v>
      </c>
      <c r="G62" s="118">
        <f t="shared" si="5"/>
        <v>9.0900000000000009E-3</v>
      </c>
      <c r="H62" s="118">
        <f t="shared" si="5"/>
        <v>9.0900000000000009E-3</v>
      </c>
      <c r="I62" s="118">
        <f t="shared" si="5"/>
        <v>9.0900000000000009E-3</v>
      </c>
      <c r="J62" s="118">
        <f t="shared" si="5"/>
        <v>9.0900000000000009E-3</v>
      </c>
      <c r="K62" s="118">
        <f t="shared" si="5"/>
        <v>9.0900000000000009E-3</v>
      </c>
      <c r="L62" s="118">
        <f t="shared" si="5"/>
        <v>9.0900000000000009E-3</v>
      </c>
      <c r="M62" s="118">
        <f t="shared" si="5"/>
        <v>9.0900000000000009E-3</v>
      </c>
      <c r="N62" s="118">
        <f t="shared" si="5"/>
        <v>9.0900000000000009E-3</v>
      </c>
      <c r="O62" s="118">
        <f t="shared" si="5"/>
        <v>9.0900000000000009E-3</v>
      </c>
      <c r="P62" s="118">
        <f t="shared" si="5"/>
        <v>9.0900000000000009E-3</v>
      </c>
      <c r="Q62" s="29"/>
    </row>
    <row r="63" spans="1:18" x14ac:dyDescent="0.25">
      <c r="A63" s="21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</row>
    <row r="64" spans="1:18" x14ac:dyDescent="0.25">
      <c r="A64" s="21">
        <v>2019</v>
      </c>
      <c r="B64" s="21" t="s">
        <v>16</v>
      </c>
      <c r="C64" s="21" t="s">
        <v>62</v>
      </c>
      <c r="D64" s="21" t="s">
        <v>44</v>
      </c>
      <c r="E64" s="116">
        <v>204</v>
      </c>
      <c r="F64" s="116">
        <v>204</v>
      </c>
      <c r="G64" s="116">
        <v>204</v>
      </c>
      <c r="H64" s="116">
        <v>204</v>
      </c>
      <c r="I64" s="116">
        <v>204</v>
      </c>
      <c r="J64" s="116">
        <v>204</v>
      </c>
      <c r="K64" s="116">
        <v>204</v>
      </c>
      <c r="L64" s="116">
        <v>204</v>
      </c>
      <c r="M64" s="116">
        <v>204</v>
      </c>
      <c r="N64" s="116">
        <v>204</v>
      </c>
      <c r="O64" s="116">
        <v>204</v>
      </c>
      <c r="P64" s="116">
        <v>204</v>
      </c>
      <c r="Q64" s="27"/>
    </row>
    <row r="65" spans="1:18" x14ac:dyDescent="0.25">
      <c r="A65" s="21">
        <v>2019</v>
      </c>
      <c r="B65" s="21" t="s">
        <v>16</v>
      </c>
      <c r="C65" s="21" t="s">
        <v>64</v>
      </c>
      <c r="D65" s="21" t="s">
        <v>45</v>
      </c>
      <c r="E65" s="117">
        <v>0.15354599999999999</v>
      </c>
      <c r="F65" s="117">
        <v>0.15354599999999999</v>
      </c>
      <c r="G65" s="117">
        <v>0.15354599999999999</v>
      </c>
      <c r="H65" s="117">
        <v>0.15354599999999999</v>
      </c>
      <c r="I65" s="117">
        <v>0.15354599999999999</v>
      </c>
      <c r="J65" s="117">
        <v>0.15354599999999999</v>
      </c>
      <c r="K65" s="117">
        <v>0.15354599999999999</v>
      </c>
      <c r="L65" s="117">
        <v>0.15354599999999999</v>
      </c>
      <c r="M65" s="117">
        <v>0.15354599999999999</v>
      </c>
      <c r="N65" s="117">
        <v>0.15354599999999999</v>
      </c>
      <c r="O65" s="117">
        <v>0.15354599999999999</v>
      </c>
      <c r="P65" s="117">
        <v>0.15354599999999999</v>
      </c>
    </row>
    <row r="66" spans="1:18" x14ac:dyDescent="0.25">
      <c r="A66" s="21">
        <v>2019</v>
      </c>
      <c r="B66" s="21" t="s">
        <v>16</v>
      </c>
      <c r="C66" s="21" t="s">
        <v>64</v>
      </c>
      <c r="D66" s="21" t="s">
        <v>48</v>
      </c>
      <c r="E66" s="118">
        <f>0.5524/100</f>
        <v>5.5240000000000003E-3</v>
      </c>
      <c r="F66" s="118">
        <f t="shared" ref="F66:P66" si="6">0.5524/100</f>
        <v>5.5240000000000003E-3</v>
      </c>
      <c r="G66" s="118">
        <f t="shared" si="6"/>
        <v>5.5240000000000003E-3</v>
      </c>
      <c r="H66" s="118">
        <f t="shared" si="6"/>
        <v>5.5240000000000003E-3</v>
      </c>
      <c r="I66" s="118">
        <f t="shared" si="6"/>
        <v>5.5240000000000003E-3</v>
      </c>
      <c r="J66" s="118">
        <f t="shared" si="6"/>
        <v>5.5240000000000003E-3</v>
      </c>
      <c r="K66" s="118">
        <f t="shared" si="6"/>
        <v>5.5240000000000003E-3</v>
      </c>
      <c r="L66" s="118">
        <f t="shared" si="6"/>
        <v>5.5240000000000003E-3</v>
      </c>
      <c r="M66" s="118">
        <f t="shared" si="6"/>
        <v>5.5240000000000003E-3</v>
      </c>
      <c r="N66" s="118">
        <f t="shared" si="6"/>
        <v>5.5240000000000003E-3</v>
      </c>
      <c r="O66" s="118">
        <f t="shared" si="6"/>
        <v>5.5240000000000003E-3</v>
      </c>
      <c r="P66" s="118">
        <f t="shared" si="6"/>
        <v>5.5240000000000003E-3</v>
      </c>
    </row>
    <row r="67" spans="1:18" x14ac:dyDescent="0.25">
      <c r="A67" s="21">
        <v>2020</v>
      </c>
      <c r="B67" s="21" t="s">
        <v>16</v>
      </c>
      <c r="C67" s="21" t="s">
        <v>62</v>
      </c>
      <c r="D67" s="21" t="s">
        <v>44</v>
      </c>
      <c r="E67" s="116">
        <v>207.06</v>
      </c>
      <c r="F67" s="116">
        <v>207.06</v>
      </c>
      <c r="G67" s="116">
        <v>207.06</v>
      </c>
      <c r="H67" s="116">
        <v>207.06</v>
      </c>
      <c r="I67" s="116">
        <v>207.06</v>
      </c>
      <c r="J67" s="116">
        <v>207.06</v>
      </c>
      <c r="K67" s="116">
        <v>207.06</v>
      </c>
      <c r="L67" s="116">
        <v>207.06</v>
      </c>
      <c r="M67" s="116">
        <v>207.06</v>
      </c>
      <c r="N67" s="116">
        <v>207.06</v>
      </c>
      <c r="O67" s="116">
        <v>207.06</v>
      </c>
      <c r="P67" s="116">
        <v>207.06</v>
      </c>
      <c r="Q67" s="27"/>
    </row>
    <row r="68" spans="1:18" x14ac:dyDescent="0.25">
      <c r="A68" s="21">
        <v>2020</v>
      </c>
      <c r="B68" s="21" t="s">
        <v>16</v>
      </c>
      <c r="C68" s="21" t="s">
        <v>64</v>
      </c>
      <c r="D68" s="21" t="s">
        <v>45</v>
      </c>
      <c r="E68" s="117">
        <v>0.15584899999999999</v>
      </c>
      <c r="F68" s="117">
        <v>0.15584899999999999</v>
      </c>
      <c r="G68" s="117">
        <v>0.15584899999999999</v>
      </c>
      <c r="H68" s="117">
        <v>0.15584899999999999</v>
      </c>
      <c r="I68" s="117">
        <v>0.15584899999999999</v>
      </c>
      <c r="J68" s="117">
        <v>0.15584899999999999</v>
      </c>
      <c r="K68" s="117">
        <v>0.15584899999999999</v>
      </c>
      <c r="L68" s="117">
        <v>0.15584899999999999</v>
      </c>
      <c r="M68" s="117">
        <v>0.15584899999999999</v>
      </c>
      <c r="N68" s="117">
        <v>0.15584899999999999</v>
      </c>
      <c r="O68" s="117">
        <v>0.15584899999999999</v>
      </c>
      <c r="P68" s="117">
        <v>0.15584899999999999</v>
      </c>
    </row>
    <row r="69" spans="1:18" x14ac:dyDescent="0.25">
      <c r="A69" s="21">
        <v>2020</v>
      </c>
      <c r="B69" s="21" t="s">
        <v>16</v>
      </c>
      <c r="C69" s="21" t="s">
        <v>64</v>
      </c>
      <c r="D69" s="21" t="s">
        <v>48</v>
      </c>
      <c r="E69" s="118">
        <f>0.5524/100</f>
        <v>5.5240000000000003E-3</v>
      </c>
      <c r="F69" s="118">
        <f t="shared" ref="F69:P69" si="7">0.5524/100</f>
        <v>5.5240000000000003E-3</v>
      </c>
      <c r="G69" s="118">
        <f t="shared" si="7"/>
        <v>5.5240000000000003E-3</v>
      </c>
      <c r="H69" s="118">
        <f t="shared" si="7"/>
        <v>5.5240000000000003E-3</v>
      </c>
      <c r="I69" s="118">
        <f t="shared" si="7"/>
        <v>5.5240000000000003E-3</v>
      </c>
      <c r="J69" s="118">
        <f t="shared" si="7"/>
        <v>5.5240000000000003E-3</v>
      </c>
      <c r="K69" s="118">
        <f t="shared" si="7"/>
        <v>5.5240000000000003E-3</v>
      </c>
      <c r="L69" s="118">
        <f t="shared" si="7"/>
        <v>5.5240000000000003E-3</v>
      </c>
      <c r="M69" s="118">
        <f t="shared" si="7"/>
        <v>5.5240000000000003E-3</v>
      </c>
      <c r="N69" s="118">
        <f t="shared" si="7"/>
        <v>5.5240000000000003E-3</v>
      </c>
      <c r="O69" s="118">
        <f t="shared" si="7"/>
        <v>5.5240000000000003E-3</v>
      </c>
      <c r="P69" s="118">
        <f t="shared" si="7"/>
        <v>5.5240000000000003E-3</v>
      </c>
    </row>
    <row r="70" spans="1:18" x14ac:dyDescent="0.25">
      <c r="A70" s="21">
        <v>2021</v>
      </c>
      <c r="B70" s="21" t="s">
        <v>16</v>
      </c>
      <c r="C70" s="21" t="s">
        <v>62</v>
      </c>
      <c r="D70" s="21" t="s">
        <v>44</v>
      </c>
      <c r="E70" s="116">
        <v>210.17</v>
      </c>
      <c r="F70" s="116">
        <v>210.17</v>
      </c>
      <c r="G70" s="116">
        <v>210.17</v>
      </c>
      <c r="H70" s="116">
        <v>210.17</v>
      </c>
      <c r="I70" s="116">
        <v>210.17</v>
      </c>
      <c r="J70" s="116">
        <v>210.17</v>
      </c>
      <c r="K70" s="116">
        <v>210.17</v>
      </c>
      <c r="L70" s="116">
        <v>210.17</v>
      </c>
      <c r="M70" s="116">
        <v>210.17</v>
      </c>
      <c r="N70" s="116">
        <v>210.17</v>
      </c>
      <c r="O70" s="116">
        <v>210.17</v>
      </c>
      <c r="P70" s="116">
        <v>210.17</v>
      </c>
      <c r="Q70" s="27"/>
    </row>
    <row r="71" spans="1:18" x14ac:dyDescent="0.25">
      <c r="A71" s="21">
        <v>2021</v>
      </c>
      <c r="B71" s="21" t="s">
        <v>16</v>
      </c>
      <c r="C71" s="21" t="s">
        <v>64</v>
      </c>
      <c r="D71" s="21" t="s">
        <v>45</v>
      </c>
      <c r="E71" s="117">
        <v>0.15818699999999999</v>
      </c>
      <c r="F71" s="117">
        <v>0.15818699999999999</v>
      </c>
      <c r="G71" s="117">
        <v>0.15818699999999999</v>
      </c>
      <c r="H71" s="117">
        <v>0.15818699999999999</v>
      </c>
      <c r="I71" s="117">
        <v>0.15818699999999999</v>
      </c>
      <c r="J71" s="117">
        <v>0.15818699999999999</v>
      </c>
      <c r="K71" s="117">
        <v>0.15818699999999999</v>
      </c>
      <c r="L71" s="117">
        <v>0.15818699999999999</v>
      </c>
      <c r="M71" s="117">
        <v>0.15818699999999999</v>
      </c>
      <c r="N71" s="117">
        <v>0.15818699999999999</v>
      </c>
      <c r="O71" s="117">
        <v>0.15818699999999999</v>
      </c>
      <c r="P71" s="117">
        <v>0.15818699999999999</v>
      </c>
    </row>
    <row r="72" spans="1:18" x14ac:dyDescent="0.25">
      <c r="A72" s="21">
        <v>2021</v>
      </c>
      <c r="B72" s="21" t="s">
        <v>16</v>
      </c>
      <c r="C72" s="21" t="s">
        <v>64</v>
      </c>
      <c r="D72" s="21" t="s">
        <v>48</v>
      </c>
      <c r="E72" s="118">
        <f>0.5524/100</f>
        <v>5.5240000000000003E-3</v>
      </c>
      <c r="F72" s="118">
        <f t="shared" ref="F72:P72" si="8">0.5524/100</f>
        <v>5.5240000000000003E-3</v>
      </c>
      <c r="G72" s="118">
        <f t="shared" si="8"/>
        <v>5.5240000000000003E-3</v>
      </c>
      <c r="H72" s="118">
        <f t="shared" si="8"/>
        <v>5.5240000000000003E-3</v>
      </c>
      <c r="I72" s="118">
        <f t="shared" si="8"/>
        <v>5.5240000000000003E-3</v>
      </c>
      <c r="J72" s="118">
        <f t="shared" si="8"/>
        <v>5.5240000000000003E-3</v>
      </c>
      <c r="K72" s="118">
        <f t="shared" si="8"/>
        <v>5.5240000000000003E-3</v>
      </c>
      <c r="L72" s="118">
        <f t="shared" si="8"/>
        <v>5.5240000000000003E-3</v>
      </c>
      <c r="M72" s="118">
        <f t="shared" si="8"/>
        <v>5.5240000000000003E-3</v>
      </c>
      <c r="N72" s="118">
        <f t="shared" si="8"/>
        <v>5.5240000000000003E-3</v>
      </c>
      <c r="O72" s="118">
        <f t="shared" si="8"/>
        <v>5.5240000000000003E-3</v>
      </c>
      <c r="P72" s="118">
        <f t="shared" si="8"/>
        <v>5.5240000000000003E-3</v>
      </c>
    </row>
    <row r="73" spans="1:18" x14ac:dyDescent="0.25">
      <c r="A73" s="21">
        <v>2022</v>
      </c>
      <c r="B73" s="21" t="s">
        <v>16</v>
      </c>
      <c r="C73" s="21" t="s">
        <v>62</v>
      </c>
      <c r="D73" s="21" t="s">
        <v>44</v>
      </c>
      <c r="E73" s="116">
        <v>214.31</v>
      </c>
      <c r="F73" s="116">
        <v>214.31</v>
      </c>
      <c r="G73" s="116">
        <v>214.31</v>
      </c>
      <c r="H73" s="116">
        <v>214.31</v>
      </c>
      <c r="I73" s="116">
        <v>214.31</v>
      </c>
      <c r="J73" s="116">
        <v>214.31</v>
      </c>
      <c r="K73" s="116">
        <v>214.31</v>
      </c>
      <c r="L73" s="116">
        <v>214.31</v>
      </c>
      <c r="M73" s="116">
        <v>214.31</v>
      </c>
      <c r="N73" s="116">
        <v>214.31</v>
      </c>
      <c r="O73" s="116">
        <v>214.31</v>
      </c>
      <c r="P73" s="116">
        <v>214.31</v>
      </c>
      <c r="Q73" s="27"/>
    </row>
    <row r="74" spans="1:18" x14ac:dyDescent="0.25">
      <c r="A74" s="21">
        <v>2022</v>
      </c>
      <c r="B74" s="21" t="s">
        <v>16</v>
      </c>
      <c r="C74" s="21" t="s">
        <v>64</v>
      </c>
      <c r="D74" s="21" t="s">
        <v>45</v>
      </c>
      <c r="E74" s="117">
        <v>0.161303</v>
      </c>
      <c r="F74" s="117">
        <v>0.161303</v>
      </c>
      <c r="G74" s="117">
        <v>0.161303</v>
      </c>
      <c r="H74" s="117">
        <v>0.161303</v>
      </c>
      <c r="I74" s="117">
        <v>0.161303</v>
      </c>
      <c r="J74" s="117">
        <v>0.161303</v>
      </c>
      <c r="K74" s="117">
        <v>0.161303</v>
      </c>
      <c r="L74" s="117">
        <v>0.161303</v>
      </c>
      <c r="M74" s="117">
        <v>0.161303</v>
      </c>
      <c r="N74" s="117">
        <v>0.161303</v>
      </c>
      <c r="O74" s="117">
        <v>0.161303</v>
      </c>
      <c r="P74" s="117">
        <v>0.161303</v>
      </c>
      <c r="Q74" s="28"/>
      <c r="R74" s="30"/>
    </row>
    <row r="75" spans="1:18" x14ac:dyDescent="0.25">
      <c r="A75" s="21">
        <v>2022</v>
      </c>
      <c r="B75" s="21" t="s">
        <v>16</v>
      </c>
      <c r="C75" s="21" t="s">
        <v>64</v>
      </c>
      <c r="D75" s="21" t="s">
        <v>48</v>
      </c>
      <c r="E75" s="118">
        <f>0.5524/100</f>
        <v>5.5240000000000003E-3</v>
      </c>
      <c r="F75" s="118">
        <f t="shared" ref="F75:P75" si="9">0.5524/100</f>
        <v>5.5240000000000003E-3</v>
      </c>
      <c r="G75" s="118">
        <f t="shared" si="9"/>
        <v>5.5240000000000003E-3</v>
      </c>
      <c r="H75" s="118">
        <f t="shared" si="9"/>
        <v>5.5240000000000003E-3</v>
      </c>
      <c r="I75" s="118">
        <f t="shared" si="9"/>
        <v>5.5240000000000003E-3</v>
      </c>
      <c r="J75" s="118">
        <f t="shared" si="9"/>
        <v>5.5240000000000003E-3</v>
      </c>
      <c r="K75" s="118">
        <f t="shared" si="9"/>
        <v>5.5240000000000003E-3</v>
      </c>
      <c r="L75" s="118">
        <f t="shared" si="9"/>
        <v>5.5240000000000003E-3</v>
      </c>
      <c r="M75" s="118">
        <f t="shared" si="9"/>
        <v>5.5240000000000003E-3</v>
      </c>
      <c r="N75" s="118">
        <f t="shared" si="9"/>
        <v>5.5240000000000003E-3</v>
      </c>
      <c r="O75" s="118">
        <f t="shared" si="9"/>
        <v>5.5240000000000003E-3</v>
      </c>
      <c r="P75" s="118">
        <f t="shared" si="9"/>
        <v>5.5240000000000003E-3</v>
      </c>
      <c r="Q75" s="29"/>
    </row>
    <row r="76" spans="1:18" x14ac:dyDescent="0.25">
      <c r="A76" s="21">
        <v>2023</v>
      </c>
      <c r="B76" s="21" t="s">
        <v>16</v>
      </c>
      <c r="C76" s="21" t="s">
        <v>62</v>
      </c>
      <c r="D76" s="21" t="s">
        <v>44</v>
      </c>
      <c r="E76" s="116">
        <v>218.66</v>
      </c>
      <c r="F76" s="116">
        <v>218.66</v>
      </c>
      <c r="G76" s="116">
        <v>218.66</v>
      </c>
      <c r="H76" s="116">
        <v>218.66</v>
      </c>
      <c r="I76" s="116">
        <v>218.66</v>
      </c>
      <c r="J76" s="116">
        <v>218.66</v>
      </c>
      <c r="K76" s="116">
        <v>218.66</v>
      </c>
      <c r="L76" s="116">
        <v>218.66</v>
      </c>
      <c r="M76" s="116">
        <v>218.66</v>
      </c>
      <c r="N76" s="116">
        <v>218.66</v>
      </c>
      <c r="O76" s="116">
        <v>218.66</v>
      </c>
      <c r="P76" s="116">
        <v>218.66</v>
      </c>
      <c r="Q76" s="27"/>
    </row>
    <row r="77" spans="1:18" x14ac:dyDescent="0.25">
      <c r="A77" s="21">
        <v>2023</v>
      </c>
      <c r="B77" s="21" t="s">
        <v>16</v>
      </c>
      <c r="C77" s="21" t="s">
        <v>64</v>
      </c>
      <c r="D77" s="21" t="s">
        <v>45</v>
      </c>
      <c r="E77" s="118">
        <f>16.4578/100</f>
        <v>0.164578</v>
      </c>
      <c r="F77" s="118">
        <f t="shared" ref="F77:P77" si="10">16.4578/100</f>
        <v>0.164578</v>
      </c>
      <c r="G77" s="118">
        <f t="shared" si="10"/>
        <v>0.164578</v>
      </c>
      <c r="H77" s="118">
        <f t="shared" si="10"/>
        <v>0.164578</v>
      </c>
      <c r="I77" s="118">
        <f t="shared" si="10"/>
        <v>0.164578</v>
      </c>
      <c r="J77" s="118">
        <f t="shared" si="10"/>
        <v>0.164578</v>
      </c>
      <c r="K77" s="118">
        <f t="shared" si="10"/>
        <v>0.164578</v>
      </c>
      <c r="L77" s="118">
        <f t="shared" si="10"/>
        <v>0.164578</v>
      </c>
      <c r="M77" s="118">
        <f t="shared" si="10"/>
        <v>0.164578</v>
      </c>
      <c r="N77" s="118">
        <f t="shared" si="10"/>
        <v>0.164578</v>
      </c>
      <c r="O77" s="118">
        <f t="shared" si="10"/>
        <v>0.164578</v>
      </c>
      <c r="P77" s="118">
        <f t="shared" si="10"/>
        <v>0.164578</v>
      </c>
      <c r="Q77" s="28"/>
      <c r="R77" s="30"/>
    </row>
    <row r="78" spans="1:18" x14ac:dyDescent="0.25">
      <c r="A78" s="21">
        <v>2023</v>
      </c>
      <c r="B78" s="21" t="s">
        <v>16</v>
      </c>
      <c r="C78" s="21" t="s">
        <v>64</v>
      </c>
      <c r="D78" s="21" t="s">
        <v>48</v>
      </c>
      <c r="E78" s="118">
        <f>0.5524/100</f>
        <v>5.5240000000000003E-3</v>
      </c>
      <c r="F78" s="118">
        <f t="shared" ref="F78:P78" si="11">0.5524/100</f>
        <v>5.5240000000000003E-3</v>
      </c>
      <c r="G78" s="118">
        <f t="shared" si="11"/>
        <v>5.5240000000000003E-3</v>
      </c>
      <c r="H78" s="118">
        <f t="shared" si="11"/>
        <v>5.5240000000000003E-3</v>
      </c>
      <c r="I78" s="118">
        <f t="shared" si="11"/>
        <v>5.5240000000000003E-3</v>
      </c>
      <c r="J78" s="118">
        <f t="shared" si="11"/>
        <v>5.5240000000000003E-3</v>
      </c>
      <c r="K78" s="118">
        <f t="shared" si="11"/>
        <v>5.5240000000000003E-3</v>
      </c>
      <c r="L78" s="118">
        <f t="shared" si="11"/>
        <v>5.5240000000000003E-3</v>
      </c>
      <c r="M78" s="118">
        <f t="shared" si="11"/>
        <v>5.5240000000000003E-3</v>
      </c>
      <c r="N78" s="118">
        <f t="shared" si="11"/>
        <v>5.5240000000000003E-3</v>
      </c>
      <c r="O78" s="118">
        <f t="shared" si="11"/>
        <v>5.5240000000000003E-3</v>
      </c>
      <c r="P78" s="118">
        <f t="shared" si="11"/>
        <v>5.5240000000000003E-3</v>
      </c>
      <c r="Q78" s="29"/>
    </row>
    <row r="79" spans="1:18" x14ac:dyDescent="0.25">
      <c r="A79" s="21">
        <v>2024</v>
      </c>
      <c r="B79" s="21" t="s">
        <v>16</v>
      </c>
      <c r="C79" s="21" t="s">
        <v>62</v>
      </c>
      <c r="D79" s="21" t="s">
        <v>44</v>
      </c>
      <c r="E79" s="116">
        <v>223.86</v>
      </c>
      <c r="F79" s="116">
        <v>223.86</v>
      </c>
      <c r="G79" s="116">
        <v>223.86</v>
      </c>
      <c r="H79" s="116">
        <v>223.86</v>
      </c>
      <c r="I79" s="116">
        <v>223.86</v>
      </c>
      <c r="J79" s="116">
        <v>223.86</v>
      </c>
      <c r="K79" s="116">
        <v>223.86</v>
      </c>
      <c r="L79" s="116">
        <v>223.86</v>
      </c>
      <c r="M79" s="116">
        <v>223.86</v>
      </c>
      <c r="N79" s="116">
        <v>223.86</v>
      </c>
      <c r="O79" s="116">
        <v>223.86</v>
      </c>
      <c r="P79" s="116">
        <v>223.86</v>
      </c>
      <c r="Q79" s="27"/>
    </row>
    <row r="80" spans="1:18" x14ac:dyDescent="0.25">
      <c r="A80" s="21">
        <v>2024</v>
      </c>
      <c r="B80" s="21" t="s">
        <v>16</v>
      </c>
      <c r="C80" s="21" t="s">
        <v>64</v>
      </c>
      <c r="D80" s="21" t="s">
        <v>45</v>
      </c>
      <c r="E80" s="117">
        <v>0.16849500000000001</v>
      </c>
      <c r="F80" s="117">
        <v>0.16849500000000001</v>
      </c>
      <c r="G80" s="117">
        <v>0.16849500000000001</v>
      </c>
      <c r="H80" s="117">
        <v>0.16849500000000001</v>
      </c>
      <c r="I80" s="117">
        <v>0.16849500000000001</v>
      </c>
      <c r="J80" s="117">
        <v>0.16849500000000001</v>
      </c>
      <c r="K80" s="117">
        <v>0.16849500000000001</v>
      </c>
      <c r="L80" s="117">
        <v>0.16849500000000001</v>
      </c>
      <c r="M80" s="117">
        <v>0.16849500000000001</v>
      </c>
      <c r="N80" s="117">
        <v>0.16849500000000001</v>
      </c>
      <c r="O80" s="117">
        <v>0.16849500000000001</v>
      </c>
      <c r="P80" s="117">
        <v>0.16849500000000001</v>
      </c>
      <c r="Q80" s="28"/>
      <c r="R80" s="30"/>
    </row>
    <row r="81" spans="1:18" x14ac:dyDescent="0.25">
      <c r="A81" s="21">
        <v>2024</v>
      </c>
      <c r="B81" s="21" t="s">
        <v>16</v>
      </c>
      <c r="C81" s="21" t="s">
        <v>64</v>
      </c>
      <c r="D81" s="21" t="s">
        <v>48</v>
      </c>
      <c r="E81" s="118">
        <f>0.5524/100</f>
        <v>5.5240000000000003E-3</v>
      </c>
      <c r="F81" s="118">
        <f t="shared" ref="F81:P81" si="12">0.5524/100</f>
        <v>5.5240000000000003E-3</v>
      </c>
      <c r="G81" s="118">
        <f t="shared" si="12"/>
        <v>5.5240000000000003E-3</v>
      </c>
      <c r="H81" s="118">
        <f t="shared" si="12"/>
        <v>5.5240000000000003E-3</v>
      </c>
      <c r="I81" s="118">
        <f t="shared" si="12"/>
        <v>5.5240000000000003E-3</v>
      </c>
      <c r="J81" s="118">
        <f t="shared" si="12"/>
        <v>5.5240000000000003E-3</v>
      </c>
      <c r="K81" s="118">
        <f t="shared" si="12"/>
        <v>5.5240000000000003E-3</v>
      </c>
      <c r="L81" s="118">
        <f t="shared" si="12"/>
        <v>5.5240000000000003E-3</v>
      </c>
      <c r="M81" s="118">
        <f t="shared" si="12"/>
        <v>5.5240000000000003E-3</v>
      </c>
      <c r="N81" s="118">
        <f t="shared" si="12"/>
        <v>5.5240000000000003E-3</v>
      </c>
      <c r="O81" s="118">
        <f t="shared" si="12"/>
        <v>5.5240000000000003E-3</v>
      </c>
      <c r="P81" s="118">
        <f t="shared" si="12"/>
        <v>5.5240000000000003E-3</v>
      </c>
      <c r="Q81" s="29"/>
    </row>
    <row r="82" spans="1:18" x14ac:dyDescent="0.25">
      <c r="A82" s="21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</row>
    <row r="83" spans="1:18" x14ac:dyDescent="0.25">
      <c r="A83" s="21">
        <v>2019</v>
      </c>
      <c r="B83" s="21" t="s">
        <v>18</v>
      </c>
      <c r="C83" s="21" t="s">
        <v>62</v>
      </c>
      <c r="D83" s="21" t="s">
        <v>44</v>
      </c>
      <c r="E83" s="116">
        <v>1500</v>
      </c>
      <c r="F83" s="116">
        <v>1500</v>
      </c>
      <c r="G83" s="116">
        <v>1500</v>
      </c>
      <c r="H83" s="116">
        <v>1500</v>
      </c>
      <c r="I83" s="116">
        <v>1500</v>
      </c>
      <c r="J83" s="116">
        <v>1500</v>
      </c>
      <c r="K83" s="116">
        <v>1500</v>
      </c>
      <c r="L83" s="116">
        <v>1500</v>
      </c>
      <c r="M83" s="116">
        <v>1500</v>
      </c>
      <c r="N83" s="116">
        <v>1500</v>
      </c>
      <c r="O83" s="116">
        <v>1500</v>
      </c>
      <c r="P83" s="116">
        <v>1500</v>
      </c>
      <c r="Q83" s="27"/>
    </row>
    <row r="84" spans="1:18" x14ac:dyDescent="0.25">
      <c r="A84" s="21">
        <v>2019</v>
      </c>
      <c r="B84" s="21" t="s">
        <v>18</v>
      </c>
      <c r="C84" s="21" t="s">
        <v>64</v>
      </c>
      <c r="D84" s="21" t="s">
        <v>51</v>
      </c>
      <c r="E84" s="117">
        <v>1.023139</v>
      </c>
      <c r="F84" s="117">
        <v>1.023139</v>
      </c>
      <c r="G84" s="117">
        <v>1.023139</v>
      </c>
      <c r="H84" s="117">
        <v>1.023139</v>
      </c>
      <c r="I84" s="117">
        <v>1.023139</v>
      </c>
      <c r="J84" s="117">
        <v>1.023139</v>
      </c>
      <c r="K84" s="117">
        <v>1.023139</v>
      </c>
      <c r="L84" s="117">
        <v>1.023139</v>
      </c>
      <c r="M84" s="117">
        <v>1.023139</v>
      </c>
      <c r="N84" s="117">
        <v>1.023139</v>
      </c>
      <c r="O84" s="117">
        <v>1.023139</v>
      </c>
      <c r="P84" s="117">
        <v>1.023139</v>
      </c>
    </row>
    <row r="85" spans="1:18" x14ac:dyDescent="0.25">
      <c r="A85" s="21">
        <v>2019</v>
      </c>
      <c r="B85" s="21" t="s">
        <v>18</v>
      </c>
      <c r="C85" s="21" t="s">
        <v>64</v>
      </c>
      <c r="D85" s="21" t="s">
        <v>48</v>
      </c>
      <c r="E85" s="118">
        <f>0.0601/100</f>
        <v>6.0099999999999997E-4</v>
      </c>
      <c r="F85" s="118">
        <f t="shared" ref="F85:P85" si="13">0.0601/100</f>
        <v>6.0099999999999997E-4</v>
      </c>
      <c r="G85" s="118">
        <f t="shared" si="13"/>
        <v>6.0099999999999997E-4</v>
      </c>
      <c r="H85" s="118">
        <f t="shared" si="13"/>
        <v>6.0099999999999997E-4</v>
      </c>
      <c r="I85" s="118">
        <f t="shared" si="13"/>
        <v>6.0099999999999997E-4</v>
      </c>
      <c r="J85" s="118">
        <f t="shared" si="13"/>
        <v>6.0099999999999997E-4</v>
      </c>
      <c r="K85" s="118">
        <f t="shared" si="13"/>
        <v>6.0099999999999997E-4</v>
      </c>
      <c r="L85" s="118">
        <f t="shared" si="13"/>
        <v>6.0099999999999997E-4</v>
      </c>
      <c r="M85" s="118">
        <f t="shared" si="13"/>
        <v>6.0099999999999997E-4</v>
      </c>
      <c r="N85" s="118">
        <f t="shared" si="13"/>
        <v>6.0099999999999997E-4</v>
      </c>
      <c r="O85" s="118">
        <f t="shared" si="13"/>
        <v>6.0099999999999997E-4</v>
      </c>
      <c r="P85" s="118">
        <f t="shared" si="13"/>
        <v>6.0099999999999997E-4</v>
      </c>
    </row>
    <row r="86" spans="1:18" x14ac:dyDescent="0.25">
      <c r="A86" s="21">
        <v>2020</v>
      </c>
      <c r="B86" s="21" t="s">
        <v>18</v>
      </c>
      <c r="C86" s="21" t="s">
        <v>62</v>
      </c>
      <c r="D86" s="21" t="s">
        <v>44</v>
      </c>
      <c r="E86" s="116">
        <v>1552.5</v>
      </c>
      <c r="F86" s="116">
        <v>1552.5</v>
      </c>
      <c r="G86" s="116">
        <v>1552.5</v>
      </c>
      <c r="H86" s="116">
        <v>1552.5</v>
      </c>
      <c r="I86" s="116">
        <v>1552.5</v>
      </c>
      <c r="J86" s="116">
        <v>1552.5</v>
      </c>
      <c r="K86" s="116">
        <v>1552.5</v>
      </c>
      <c r="L86" s="116">
        <v>1552.5</v>
      </c>
      <c r="M86" s="116">
        <v>1552.5</v>
      </c>
      <c r="N86" s="116">
        <v>1552.5</v>
      </c>
      <c r="O86" s="116">
        <v>1552.5</v>
      </c>
      <c r="P86" s="116">
        <v>1552.5</v>
      </c>
      <c r="Q86" s="27"/>
    </row>
    <row r="87" spans="1:18" x14ac:dyDescent="0.25">
      <c r="A87" s="21">
        <v>2020</v>
      </c>
      <c r="B87" s="21" t="s">
        <v>18</v>
      </c>
      <c r="C87" s="21" t="s">
        <v>64</v>
      </c>
      <c r="D87" s="21" t="s">
        <v>45</v>
      </c>
      <c r="E87" s="117">
        <v>1.038486</v>
      </c>
      <c r="F87" s="117">
        <v>1.038486</v>
      </c>
      <c r="G87" s="117">
        <v>1.038486</v>
      </c>
      <c r="H87" s="117">
        <v>1.038486</v>
      </c>
      <c r="I87" s="117">
        <v>1.038486</v>
      </c>
      <c r="J87" s="117">
        <v>1.038486</v>
      </c>
      <c r="K87" s="117">
        <v>1.038486</v>
      </c>
      <c r="L87" s="117">
        <v>1.038486</v>
      </c>
      <c r="M87" s="117">
        <v>1.038486</v>
      </c>
      <c r="N87" s="117">
        <v>1.038486</v>
      </c>
      <c r="O87" s="117">
        <v>1.038486</v>
      </c>
      <c r="P87" s="117">
        <v>1.038486</v>
      </c>
    </row>
    <row r="88" spans="1:18" x14ac:dyDescent="0.25">
      <c r="A88" s="21">
        <v>2020</v>
      </c>
      <c r="B88" s="21" t="s">
        <v>18</v>
      </c>
      <c r="C88" s="21" t="s">
        <v>64</v>
      </c>
      <c r="D88" s="21" t="s">
        <v>48</v>
      </c>
      <c r="E88" s="118">
        <f>0.0601/100</f>
        <v>6.0099999999999997E-4</v>
      </c>
      <c r="F88" s="118">
        <f t="shared" ref="F88:P88" si="14">0.0601/100</f>
        <v>6.0099999999999997E-4</v>
      </c>
      <c r="G88" s="118">
        <f t="shared" si="14"/>
        <v>6.0099999999999997E-4</v>
      </c>
      <c r="H88" s="118">
        <f t="shared" si="14"/>
        <v>6.0099999999999997E-4</v>
      </c>
      <c r="I88" s="118">
        <f t="shared" si="14"/>
        <v>6.0099999999999997E-4</v>
      </c>
      <c r="J88" s="118">
        <f t="shared" si="14"/>
        <v>6.0099999999999997E-4</v>
      </c>
      <c r="K88" s="118">
        <f t="shared" si="14"/>
        <v>6.0099999999999997E-4</v>
      </c>
      <c r="L88" s="118">
        <f t="shared" si="14"/>
        <v>6.0099999999999997E-4</v>
      </c>
      <c r="M88" s="118">
        <f t="shared" si="14"/>
        <v>6.0099999999999997E-4</v>
      </c>
      <c r="N88" s="118">
        <f t="shared" si="14"/>
        <v>6.0099999999999997E-4</v>
      </c>
      <c r="O88" s="118">
        <f t="shared" si="14"/>
        <v>6.0099999999999997E-4</v>
      </c>
      <c r="P88" s="118">
        <f t="shared" si="14"/>
        <v>6.0099999999999997E-4</v>
      </c>
    </row>
    <row r="89" spans="1:18" x14ac:dyDescent="0.25">
      <c r="A89" s="21">
        <v>2021</v>
      </c>
      <c r="B89" s="21" t="s">
        <v>18</v>
      </c>
      <c r="C89" s="21" t="s">
        <v>62</v>
      </c>
      <c r="D89" s="21" t="s">
        <v>44</v>
      </c>
      <c r="E89" s="116">
        <v>1545.3374999999999</v>
      </c>
      <c r="F89" s="116">
        <v>1545.3374999999999</v>
      </c>
      <c r="G89" s="116">
        <v>1545.3374999999999</v>
      </c>
      <c r="H89" s="116">
        <v>1545.3374999999999</v>
      </c>
      <c r="I89" s="116">
        <v>1545.3374999999999</v>
      </c>
      <c r="J89" s="116">
        <v>1545.3374999999999</v>
      </c>
      <c r="K89" s="116">
        <v>1545.3374999999999</v>
      </c>
      <c r="L89" s="116">
        <v>1545.3374999999999</v>
      </c>
      <c r="M89" s="116">
        <v>1545.3374999999999</v>
      </c>
      <c r="N89" s="116">
        <v>1545.3374999999999</v>
      </c>
      <c r="O89" s="116">
        <v>1545.3374999999999</v>
      </c>
      <c r="P89" s="116">
        <v>1545.3374999999999</v>
      </c>
      <c r="Q89" s="27"/>
    </row>
    <row r="90" spans="1:18" x14ac:dyDescent="0.25">
      <c r="A90" s="21">
        <v>2021</v>
      </c>
      <c r="B90" s="21" t="s">
        <v>18</v>
      </c>
      <c r="C90" s="21" t="s">
        <v>64</v>
      </c>
      <c r="D90" s="21" t="s">
        <v>45</v>
      </c>
      <c r="E90" s="117">
        <f>105.406329/100</f>
        <v>1.05406329</v>
      </c>
      <c r="F90" s="117">
        <f t="shared" ref="F90:P90" si="15">105.406329/100</f>
        <v>1.05406329</v>
      </c>
      <c r="G90" s="117">
        <f t="shared" si="15"/>
        <v>1.05406329</v>
      </c>
      <c r="H90" s="117">
        <f t="shared" si="15"/>
        <v>1.05406329</v>
      </c>
      <c r="I90" s="117">
        <f t="shared" si="15"/>
        <v>1.05406329</v>
      </c>
      <c r="J90" s="117">
        <f t="shared" si="15"/>
        <v>1.05406329</v>
      </c>
      <c r="K90" s="117">
        <f t="shared" si="15"/>
        <v>1.05406329</v>
      </c>
      <c r="L90" s="117">
        <f t="shared" si="15"/>
        <v>1.05406329</v>
      </c>
      <c r="M90" s="117">
        <f t="shared" si="15"/>
        <v>1.05406329</v>
      </c>
      <c r="N90" s="117">
        <f t="shared" si="15"/>
        <v>1.05406329</v>
      </c>
      <c r="O90" s="117">
        <f t="shared" si="15"/>
        <v>1.05406329</v>
      </c>
      <c r="P90" s="117">
        <f t="shared" si="15"/>
        <v>1.05406329</v>
      </c>
    </row>
    <row r="91" spans="1:18" x14ac:dyDescent="0.25">
      <c r="A91" s="21">
        <v>2021</v>
      </c>
      <c r="B91" s="21" t="s">
        <v>18</v>
      </c>
      <c r="C91" s="21" t="s">
        <v>64</v>
      </c>
      <c r="D91" s="21" t="s">
        <v>48</v>
      </c>
      <c r="E91" s="118">
        <f>0.0601/100</f>
        <v>6.0099999999999997E-4</v>
      </c>
      <c r="F91" s="118">
        <f t="shared" ref="F91:P91" si="16">0.0601/100</f>
        <v>6.0099999999999997E-4</v>
      </c>
      <c r="G91" s="118">
        <f t="shared" si="16"/>
        <v>6.0099999999999997E-4</v>
      </c>
      <c r="H91" s="118">
        <f t="shared" si="16"/>
        <v>6.0099999999999997E-4</v>
      </c>
      <c r="I91" s="118">
        <f t="shared" si="16"/>
        <v>6.0099999999999997E-4</v>
      </c>
      <c r="J91" s="118">
        <f t="shared" si="16"/>
        <v>6.0099999999999997E-4</v>
      </c>
      <c r="K91" s="118">
        <f t="shared" si="16"/>
        <v>6.0099999999999997E-4</v>
      </c>
      <c r="L91" s="118">
        <f t="shared" si="16"/>
        <v>6.0099999999999997E-4</v>
      </c>
      <c r="M91" s="118">
        <f t="shared" si="16"/>
        <v>6.0099999999999997E-4</v>
      </c>
      <c r="N91" s="118">
        <f t="shared" si="16"/>
        <v>6.0099999999999997E-4</v>
      </c>
      <c r="O91" s="118">
        <f t="shared" si="16"/>
        <v>6.0099999999999997E-4</v>
      </c>
      <c r="P91" s="118">
        <f t="shared" si="16"/>
        <v>6.0099999999999997E-4</v>
      </c>
    </row>
    <row r="92" spans="1:18" x14ac:dyDescent="0.25">
      <c r="A92" s="21">
        <v>2022</v>
      </c>
      <c r="B92" s="21" t="s">
        <v>18</v>
      </c>
      <c r="C92" s="21" t="s">
        <v>62</v>
      </c>
      <c r="D92" s="21" t="s">
        <v>44</v>
      </c>
      <c r="E92" s="116">
        <v>1575.7833749999998</v>
      </c>
      <c r="F92" s="116">
        <v>1575.7833749999998</v>
      </c>
      <c r="G92" s="116">
        <v>1575.7833749999998</v>
      </c>
      <c r="H92" s="116">
        <v>1575.7833749999998</v>
      </c>
      <c r="I92" s="116">
        <v>1575.7833749999998</v>
      </c>
      <c r="J92" s="116">
        <v>1575.7833749999998</v>
      </c>
      <c r="K92" s="116">
        <v>1575.7833749999998</v>
      </c>
      <c r="L92" s="116">
        <v>1575.7833749999998</v>
      </c>
      <c r="M92" s="116">
        <v>1575.7833749999998</v>
      </c>
      <c r="N92" s="116">
        <v>1575.7833749999998</v>
      </c>
      <c r="O92" s="116">
        <v>1575.7833749999998</v>
      </c>
      <c r="P92" s="116">
        <v>1575.7833749999998</v>
      </c>
      <c r="Q92" s="27"/>
    </row>
    <row r="93" spans="1:18" x14ac:dyDescent="0.25">
      <c r="A93" s="21">
        <v>2022</v>
      </c>
      <c r="B93" s="21" t="s">
        <v>18</v>
      </c>
      <c r="C93" s="21" t="s">
        <v>64</v>
      </c>
      <c r="D93" s="21" t="s">
        <v>45</v>
      </c>
      <c r="E93" s="117">
        <f>107.48305026/100</f>
        <v>1.0748305026</v>
      </c>
      <c r="F93" s="117">
        <f t="shared" ref="F93:P93" si="17">107.48305026/100</f>
        <v>1.0748305026</v>
      </c>
      <c r="G93" s="117">
        <f t="shared" si="17"/>
        <v>1.0748305026</v>
      </c>
      <c r="H93" s="117">
        <f t="shared" si="17"/>
        <v>1.0748305026</v>
      </c>
      <c r="I93" s="117">
        <f t="shared" si="17"/>
        <v>1.0748305026</v>
      </c>
      <c r="J93" s="117">
        <f t="shared" si="17"/>
        <v>1.0748305026</v>
      </c>
      <c r="K93" s="117">
        <f t="shared" si="17"/>
        <v>1.0748305026</v>
      </c>
      <c r="L93" s="117">
        <f t="shared" si="17"/>
        <v>1.0748305026</v>
      </c>
      <c r="M93" s="117">
        <f t="shared" si="17"/>
        <v>1.0748305026</v>
      </c>
      <c r="N93" s="117">
        <f t="shared" si="17"/>
        <v>1.0748305026</v>
      </c>
      <c r="O93" s="117">
        <f t="shared" si="17"/>
        <v>1.0748305026</v>
      </c>
      <c r="P93" s="117">
        <f t="shared" si="17"/>
        <v>1.0748305026</v>
      </c>
      <c r="Q93" s="28"/>
      <c r="R93" s="30"/>
    </row>
    <row r="94" spans="1:18" x14ac:dyDescent="0.25">
      <c r="A94" s="21">
        <v>2022</v>
      </c>
      <c r="B94" s="21" t="s">
        <v>18</v>
      </c>
      <c r="C94" s="21" t="s">
        <v>64</v>
      </c>
      <c r="D94" s="21" t="s">
        <v>48</v>
      </c>
      <c r="E94" s="118">
        <f>0.0601/100</f>
        <v>6.0099999999999997E-4</v>
      </c>
      <c r="F94" s="118">
        <f t="shared" ref="F94:P94" si="18">0.0601/100</f>
        <v>6.0099999999999997E-4</v>
      </c>
      <c r="G94" s="118">
        <f t="shared" si="18"/>
        <v>6.0099999999999997E-4</v>
      </c>
      <c r="H94" s="118">
        <f t="shared" si="18"/>
        <v>6.0099999999999997E-4</v>
      </c>
      <c r="I94" s="118">
        <f t="shared" si="18"/>
        <v>6.0099999999999997E-4</v>
      </c>
      <c r="J94" s="118">
        <f t="shared" si="18"/>
        <v>6.0099999999999997E-4</v>
      </c>
      <c r="K94" s="118">
        <f t="shared" si="18"/>
        <v>6.0099999999999997E-4</v>
      </c>
      <c r="L94" s="118">
        <f t="shared" si="18"/>
        <v>6.0099999999999997E-4</v>
      </c>
      <c r="M94" s="118">
        <f t="shared" si="18"/>
        <v>6.0099999999999997E-4</v>
      </c>
      <c r="N94" s="118">
        <f t="shared" si="18"/>
        <v>6.0099999999999997E-4</v>
      </c>
      <c r="O94" s="118">
        <f t="shared" si="18"/>
        <v>6.0099999999999997E-4</v>
      </c>
      <c r="P94" s="118">
        <f t="shared" si="18"/>
        <v>6.0099999999999997E-4</v>
      </c>
      <c r="Q94" s="29"/>
    </row>
    <row r="95" spans="1:18" x14ac:dyDescent="0.25">
      <c r="A95" s="21">
        <v>2023</v>
      </c>
      <c r="B95" s="21" t="s">
        <v>18</v>
      </c>
      <c r="C95" s="21" t="s">
        <v>62</v>
      </c>
      <c r="D95" s="21" t="s">
        <v>44</v>
      </c>
      <c r="E95" s="116">
        <v>1607.77</v>
      </c>
      <c r="F95" s="116">
        <v>1608.77</v>
      </c>
      <c r="G95" s="116">
        <v>1609.77</v>
      </c>
      <c r="H95" s="116">
        <v>1610.77</v>
      </c>
      <c r="I95" s="116">
        <v>1611.77</v>
      </c>
      <c r="J95" s="116">
        <v>1612.77</v>
      </c>
      <c r="K95" s="116">
        <v>1613.77</v>
      </c>
      <c r="L95" s="116">
        <v>1614.77</v>
      </c>
      <c r="M95" s="116">
        <v>1615.77</v>
      </c>
      <c r="N95" s="116">
        <v>1616.77</v>
      </c>
      <c r="O95" s="116">
        <v>1617.77</v>
      </c>
      <c r="P95" s="116">
        <v>1618.77</v>
      </c>
      <c r="Q95" s="27"/>
    </row>
    <row r="96" spans="1:18" x14ac:dyDescent="0.25">
      <c r="A96" s="21">
        <v>2023</v>
      </c>
      <c r="B96" s="21" t="s">
        <v>18</v>
      </c>
      <c r="C96" s="21" t="s">
        <v>64</v>
      </c>
      <c r="D96" s="21" t="s">
        <v>45</v>
      </c>
      <c r="E96" s="117">
        <f>1.09665</f>
        <v>1.0966499999999999</v>
      </c>
      <c r="F96" s="117">
        <f t="shared" ref="F96:P96" si="19">1.09665</f>
        <v>1.0966499999999999</v>
      </c>
      <c r="G96" s="117">
        <f t="shared" si="19"/>
        <v>1.0966499999999999</v>
      </c>
      <c r="H96" s="117">
        <f t="shared" si="19"/>
        <v>1.0966499999999999</v>
      </c>
      <c r="I96" s="117">
        <f t="shared" si="19"/>
        <v>1.0966499999999999</v>
      </c>
      <c r="J96" s="117">
        <f t="shared" si="19"/>
        <v>1.0966499999999999</v>
      </c>
      <c r="K96" s="117">
        <f t="shared" si="19"/>
        <v>1.0966499999999999</v>
      </c>
      <c r="L96" s="117">
        <f t="shared" si="19"/>
        <v>1.0966499999999999</v>
      </c>
      <c r="M96" s="117">
        <f t="shared" si="19"/>
        <v>1.0966499999999999</v>
      </c>
      <c r="N96" s="117">
        <f t="shared" si="19"/>
        <v>1.0966499999999999</v>
      </c>
      <c r="O96" s="117">
        <f t="shared" si="19"/>
        <v>1.0966499999999999</v>
      </c>
      <c r="P96" s="117">
        <f t="shared" si="19"/>
        <v>1.0966499999999999</v>
      </c>
      <c r="Q96" s="28"/>
      <c r="R96" s="30"/>
    </row>
    <row r="97" spans="1:18" x14ac:dyDescent="0.25">
      <c r="A97" s="21">
        <v>2023</v>
      </c>
      <c r="B97" s="21" t="s">
        <v>18</v>
      </c>
      <c r="C97" s="21" t="s">
        <v>64</v>
      </c>
      <c r="D97" s="21" t="s">
        <v>48</v>
      </c>
      <c r="E97" s="118">
        <f>0.0601/100</f>
        <v>6.0099999999999997E-4</v>
      </c>
      <c r="F97" s="118">
        <f t="shared" ref="F97:P97" si="20">0.0601/100</f>
        <v>6.0099999999999997E-4</v>
      </c>
      <c r="G97" s="118">
        <f t="shared" si="20"/>
        <v>6.0099999999999997E-4</v>
      </c>
      <c r="H97" s="118">
        <f t="shared" si="20"/>
        <v>6.0099999999999997E-4</v>
      </c>
      <c r="I97" s="118">
        <f t="shared" si="20"/>
        <v>6.0099999999999997E-4</v>
      </c>
      <c r="J97" s="118">
        <f t="shared" si="20"/>
        <v>6.0099999999999997E-4</v>
      </c>
      <c r="K97" s="118">
        <f t="shared" si="20"/>
        <v>6.0099999999999997E-4</v>
      </c>
      <c r="L97" s="118">
        <f t="shared" si="20"/>
        <v>6.0099999999999997E-4</v>
      </c>
      <c r="M97" s="118">
        <f t="shared" si="20"/>
        <v>6.0099999999999997E-4</v>
      </c>
      <c r="N97" s="118">
        <f t="shared" si="20"/>
        <v>6.0099999999999997E-4</v>
      </c>
      <c r="O97" s="118">
        <f t="shared" si="20"/>
        <v>6.0099999999999997E-4</v>
      </c>
      <c r="P97" s="118">
        <f t="shared" si="20"/>
        <v>6.0099999999999997E-4</v>
      </c>
      <c r="Q97" s="29"/>
    </row>
    <row r="98" spans="1:18" x14ac:dyDescent="0.25">
      <c r="A98" s="21">
        <v>2024</v>
      </c>
      <c r="B98" s="21" t="s">
        <v>18</v>
      </c>
      <c r="C98" s="21" t="s">
        <v>62</v>
      </c>
      <c r="D98" s="21" t="s">
        <v>44</v>
      </c>
      <c r="E98" s="116">
        <v>1646.03</v>
      </c>
      <c r="F98" s="116">
        <v>1646.03</v>
      </c>
      <c r="G98" s="116">
        <v>1646.03</v>
      </c>
      <c r="H98" s="116">
        <v>1646.03</v>
      </c>
      <c r="I98" s="116">
        <v>1646.03</v>
      </c>
      <c r="J98" s="116">
        <v>1646.03</v>
      </c>
      <c r="K98" s="116">
        <v>1646.03</v>
      </c>
      <c r="L98" s="116">
        <v>1646.03</v>
      </c>
      <c r="M98" s="116">
        <v>1646.03</v>
      </c>
      <c r="N98" s="116">
        <v>1646.03</v>
      </c>
      <c r="O98" s="116">
        <v>1646.03</v>
      </c>
      <c r="P98" s="116">
        <v>1646.03</v>
      </c>
      <c r="Q98" s="27"/>
    </row>
    <row r="99" spans="1:18" x14ac:dyDescent="0.25">
      <c r="A99" s="21">
        <v>2024</v>
      </c>
      <c r="B99" s="21" t="s">
        <v>18</v>
      </c>
      <c r="C99" s="21" t="s">
        <v>64</v>
      </c>
      <c r="D99" s="21" t="s">
        <v>45</v>
      </c>
      <c r="E99" s="117">
        <v>1.1227499999999999</v>
      </c>
      <c r="F99" s="117">
        <v>1.1227499999999999</v>
      </c>
      <c r="G99" s="117">
        <v>1.1227499999999999</v>
      </c>
      <c r="H99" s="117">
        <v>1.1227499999999999</v>
      </c>
      <c r="I99" s="117">
        <v>1.1227499999999999</v>
      </c>
      <c r="J99" s="117">
        <v>1.1227499999999999</v>
      </c>
      <c r="K99" s="117">
        <v>1.1227499999999999</v>
      </c>
      <c r="L99" s="117">
        <v>1.1227499999999999</v>
      </c>
      <c r="M99" s="117">
        <v>1.1227499999999999</v>
      </c>
      <c r="N99" s="117">
        <v>1.1227499999999999</v>
      </c>
      <c r="O99" s="117">
        <v>1.1227499999999999</v>
      </c>
      <c r="P99" s="117">
        <v>1.1227499999999999</v>
      </c>
      <c r="Q99" s="28"/>
      <c r="R99" s="30"/>
    </row>
    <row r="100" spans="1:18" x14ac:dyDescent="0.25">
      <c r="A100" s="24">
        <v>2024</v>
      </c>
      <c r="B100" s="24" t="s">
        <v>18</v>
      </c>
      <c r="C100" s="24" t="s">
        <v>64</v>
      </c>
      <c r="D100" s="24" t="s">
        <v>48</v>
      </c>
      <c r="E100" s="119">
        <f>0.0601/100</f>
        <v>6.0099999999999997E-4</v>
      </c>
      <c r="F100" s="119">
        <f t="shared" ref="F100:P100" si="21">0.0601/100</f>
        <v>6.0099999999999997E-4</v>
      </c>
      <c r="G100" s="119">
        <f t="shared" si="21"/>
        <v>6.0099999999999997E-4</v>
      </c>
      <c r="H100" s="119">
        <f t="shared" si="21"/>
        <v>6.0099999999999997E-4</v>
      </c>
      <c r="I100" s="119">
        <f t="shared" si="21"/>
        <v>6.0099999999999997E-4</v>
      </c>
      <c r="J100" s="119">
        <f t="shared" si="21"/>
        <v>6.0099999999999997E-4</v>
      </c>
      <c r="K100" s="119">
        <f t="shared" si="21"/>
        <v>6.0099999999999997E-4</v>
      </c>
      <c r="L100" s="119">
        <f t="shared" si="21"/>
        <v>6.0099999999999997E-4</v>
      </c>
      <c r="M100" s="119">
        <f t="shared" si="21"/>
        <v>6.0099999999999997E-4</v>
      </c>
      <c r="N100" s="119">
        <f t="shared" si="21"/>
        <v>6.0099999999999997E-4</v>
      </c>
      <c r="O100" s="119">
        <f t="shared" si="21"/>
        <v>6.0099999999999997E-4</v>
      </c>
      <c r="P100" s="119">
        <f t="shared" si="21"/>
        <v>6.0099999999999997E-4</v>
      </c>
      <c r="Q100" s="29"/>
    </row>
  </sheetData>
  <phoneticPr fontId="12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AD137378F81F4FB318B1B24AB80438" ma:contentTypeVersion="5" ma:contentTypeDescription="Create a new document." ma:contentTypeScope="" ma:versionID="1d97a38f63711f9c256529cd2c45c12f">
  <xsd:schema xmlns:xsd="http://www.w3.org/2001/XMLSchema" xmlns:xs="http://www.w3.org/2001/XMLSchema" xmlns:p="http://schemas.microsoft.com/office/2006/metadata/properties" xmlns:ns2="2bc3004b-9ad1-483e-becf-bfd5ad8c6084" xmlns:ns3="5439dcb1-57cb-40ed-87e6-3a760137f3f8" xmlns:ns4="814aaabf-6b27-4e48-84b7-c1ad3678f127" targetNamespace="http://schemas.microsoft.com/office/2006/metadata/properties" ma:root="true" ma:fieldsID="99829ed334b0f3165ded5174156f74c2" ns2:_="" ns3:_="" ns4:_="">
    <xsd:import namespace="2bc3004b-9ad1-483e-becf-bfd5ad8c6084"/>
    <xsd:import namespace="5439dcb1-57cb-40ed-87e6-3a760137f3f8"/>
    <xsd:import namespace="814aaabf-6b27-4e48-84b7-c1ad3678f12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snms" minOccurs="0"/>
                <xsd:element ref="ns4:SharedWithUsers" minOccurs="0"/>
                <xsd:element ref="ns4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c3004b-9ad1-483e-becf-bfd5ad8c6084" elementFormDefault="qualified">
    <xsd:import namespace="http://schemas.microsoft.com/office/2006/documentManagement/types"/>
    <xsd:import namespace="http://schemas.microsoft.com/office/infopath/2007/PartnerControls"/>
    <xsd:element name="_dlc_DocId" ma:index="4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5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6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39dcb1-57cb-40ed-87e6-3a760137f3f8" elementFormDefault="qualified">
    <xsd:import namespace="http://schemas.microsoft.com/office/2006/documentManagement/types"/>
    <xsd:import namespace="http://schemas.microsoft.com/office/infopath/2007/PartnerControls"/>
    <xsd:element name="snms" ma:index="11" nillable="true" ma:displayName="Description" ma:internalName="snm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4aaabf-6b27-4e48-84b7-c1ad3678f127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bc3004b-9ad1-483e-becf-bfd5ad8c6084">6YNFE3WTN53P-2032442789-2103</_dlc_DocId>
    <_dlc_DocIdUrl xmlns="2bc3004b-9ad1-483e-becf-bfd5ad8c6084">
      <Url>https://epcorweb/en-ca/departments/natgas/sites/ON/ONReg/_layouts/15/DocIdRedir.aspx?ID=6YNFE3WTN53P-2032442789-2103</Url>
      <Description>6YNFE3WTN53P-2032442789-2103</Description>
    </_dlc_DocIdUrl>
    <snms xmlns="5439dcb1-57cb-40ed-87e6-3a760137f3f8" xsi:nil="true"/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3C58A019-0ECA-4009-9338-E53ADB5369C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6CD1CD4-18CC-4E8C-AA9C-1992F72F58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bc3004b-9ad1-483e-becf-bfd5ad8c6084"/>
    <ds:schemaRef ds:uri="5439dcb1-57cb-40ed-87e6-3a760137f3f8"/>
    <ds:schemaRef ds:uri="814aaabf-6b27-4e48-84b7-c1ad3678f12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B565BAF-1A39-4F44-AA55-0A603A898F2D}">
  <ds:schemaRefs>
    <ds:schemaRef ds:uri="http://schemas.microsoft.com/office/infopath/2007/PartnerControls"/>
    <ds:schemaRef ds:uri="http://purl.org/dc/elements/1.1/"/>
    <ds:schemaRef ds:uri="814aaabf-6b27-4e48-84b7-c1ad3678f127"/>
    <ds:schemaRef ds:uri="2bc3004b-9ad1-483e-becf-bfd5ad8c6084"/>
    <ds:schemaRef ds:uri="http://purl.org/dc/dcmitype/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5439dcb1-57cb-40ed-87e6-3a760137f3f8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2D874C68-BC86-453C-BE89-B14E34E63D1D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</vt:lpstr>
      <vt:lpstr>Lost Revenue</vt:lpstr>
      <vt:lpstr>Customer Count_Application</vt:lpstr>
      <vt:lpstr>Customer Count_Application_Lag</vt:lpstr>
      <vt:lpstr>Customer Count_Actuals</vt:lpstr>
      <vt:lpstr>CVVA Data</vt:lpstr>
      <vt:lpstr>Distribution Rates</vt:lpstr>
    </vt:vector>
  </TitlesOfParts>
  <Company>EPCOR Utilities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Hesselink, Tim</dc:creator>
  <cp:lastModifiedBy>Hesselink, Tim</cp:lastModifiedBy>
  <cp:lastPrinted>2026-07-30T15:46:46Z</cp:lastPrinted>
  <dcterms:created xsi:type="dcterms:W3CDTF">2026-05-14T11:59:11Z</dcterms:created>
  <dcterms:modified xsi:type="dcterms:W3CDTF">2026-07-30T15:47:43Z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0x0101002BAD137378F81F4FB318B1B24AB80438</vt:lpwstr>
  </property>
  <property fmtid="{D5CDD505-2E9C-101B-9397-08002B2CF9AE}" pid="3" name="_dlc_DocIdItemGuid">
    <vt:lpwstr>51959ed7-b342-4cce-b232-a5e8fcffcfbc</vt:lpwstr>
  </property>
</Properties>
</file>