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yhydro.torontohydro.com/divisions/regulatorylegal/2025RateApp/Exhibits/MOP Application/IRs/OEB Staff/Staff-03/Workspace/"/>
    </mc:Choice>
  </mc:AlternateContent>
  <xr:revisionPtr revIDLastSave="0" documentId="13_ncr:20000001_{B3253DA5-4851-4F36-8154-BEDE3961B158}" xr6:coauthVersionLast="47" xr6:coauthVersionMax="47" xr10:uidLastSave="{00000000-0000-0000-0000-000000000000}"/>
  <bookViews>
    <workbookView xWindow="-120" yWindow="-120" windowWidth="29040" windowHeight="15720" tabRatio="864" xr2:uid="{48A1C576-A552-4DD7-91B1-5E920B0D5B96}"/>
  </bookViews>
  <sheets>
    <sheet name="00 Cover" sheetId="11" r:id="rId1"/>
    <sheet name="01 Summary" sheetId="12" r:id="rId2"/>
    <sheet name="02 Annual Values" sheetId="13" r:id="rId3"/>
    <sheet name="Tables" sheetId="6" r:id="rId4"/>
    <sheet name="Assumptions and Summary" sheetId="2" r:id="rId5"/>
    <sheet name="Assumptions" sheetId="5" r:id="rId6"/>
    <sheet name="BCA - Reference" sheetId="3" r:id="rId7"/>
    <sheet name="4 yr Deferral BCA" sheetId="10" r:id="rId8"/>
    <sheet name="Avoidance BCA" sheetId="4" r:id="rId9"/>
    <sheet name="Depreciation Schedule-Reference" sheetId="8" r:id="rId10"/>
    <sheet name="Depreciation Schedule 15M Avoid" sheetId="14" r:id="rId11"/>
    <sheet name="Depreciation Schedule 4yr Defer" sheetId="9" r:id="rId12"/>
  </sheets>
  <externalReferences>
    <externalReference r:id="rId13"/>
    <externalReference r:id="rId14"/>
  </externalReferences>
  <definedNames>
    <definedName name="WACC" localSheetId="0">'[1]Assumptions and Summary'!$C$14</definedName>
    <definedName name="WACC" localSheetId="1">'[1]Assumptions and Summary'!$C$14</definedName>
    <definedName name="WACC" localSheetId="2">'[1]Assumptions and Summary'!$C$14</definedName>
    <definedName name="WACC" localSheetId="9">'[2]Assumptions and Summary'!$C$11</definedName>
    <definedName name="WACC">'Assumptions and Summary'!$C$16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12" l="1"/>
  <c r="C3" i="6" l="1"/>
  <c r="C19" i="2"/>
  <c r="C21" i="2"/>
  <c r="E22" i="2" s="1"/>
  <c r="E21" i="2" l="1"/>
  <c r="D45" i="4"/>
  <c r="G45" i="4"/>
  <c r="D46" i="4"/>
  <c r="E45" i="4"/>
  <c r="F45" i="4"/>
  <c r="E45" i="10" l="1"/>
  <c r="G45" i="10"/>
  <c r="F45" i="10"/>
  <c r="D45" i="10"/>
  <c r="D46" i="10"/>
  <c r="F49" i="4"/>
  <c r="E49" i="4"/>
  <c r="G49" i="4"/>
  <c r="D49" i="4"/>
  <c r="D47" i="4"/>
  <c r="D52" i="4" l="1"/>
  <c r="F6" i="13" a="1"/>
  <c r="F6" i="13" s="1"/>
  <c r="G52" i="4"/>
  <c r="F52" i="4"/>
  <c r="E52" i="4"/>
  <c r="D29" i="2"/>
  <c r="H47" i="10"/>
  <c r="E49" i="10"/>
  <c r="F49" i="10"/>
  <c r="G49" i="10"/>
  <c r="D49" i="10"/>
  <c r="C16" i="2"/>
  <c r="C59" i="4" l="1"/>
  <c r="E29" i="2"/>
  <c r="E46" i="10"/>
  <c r="E46" i="4"/>
  <c r="B6" i="8"/>
  <c r="B7" i="8"/>
  <c r="B8" i="8"/>
  <c r="B9" i="8"/>
  <c r="B10" i="8"/>
  <c r="B11" i="8"/>
  <c r="B12" i="8"/>
  <c r="B13" i="8"/>
  <c r="B14" i="8"/>
  <c r="B15" i="8"/>
  <c r="B5" i="8"/>
  <c r="D5" i="8" s="1"/>
  <c r="E47" i="4" l="1"/>
  <c r="F29" i="2"/>
  <c r="F46" i="10"/>
  <c r="F46" i="4"/>
  <c r="F47" i="4" s="1"/>
  <c r="B16" i="14"/>
  <c r="BE15" i="14"/>
  <c r="BE60" i="14" s="1"/>
  <c r="BD15" i="14"/>
  <c r="BD60" i="14" s="1"/>
  <c r="BA15" i="14"/>
  <c r="BA60" i="14" s="1"/>
  <c r="AT15" i="14"/>
  <c r="AT60" i="14" s="1"/>
  <c r="AS15" i="14"/>
  <c r="AS60" i="14" s="1"/>
  <c r="AP15" i="14"/>
  <c r="AP60" i="14" s="1"/>
  <c r="BL14" i="14"/>
  <c r="BL56" i="14" s="1"/>
  <c r="BJ14" i="14"/>
  <c r="BJ56" i="14" s="1"/>
  <c r="BI14" i="14"/>
  <c r="BI56" i="14" s="1"/>
  <c r="BH14" i="14"/>
  <c r="BH56" i="14" s="1"/>
  <c r="BG14" i="14"/>
  <c r="BG56" i="14" s="1"/>
  <c r="BF14" i="14"/>
  <c r="BF56" i="14" s="1"/>
  <c r="BB14" i="14"/>
  <c r="BB56" i="14" s="1"/>
  <c r="BA14" i="14"/>
  <c r="BA56" i="14" s="1"/>
  <c r="AZ14" i="14"/>
  <c r="AZ56" i="14" s="1"/>
  <c r="AX14" i="14"/>
  <c r="AX56" i="14" s="1"/>
  <c r="AW14" i="14"/>
  <c r="AW56" i="14" s="1"/>
  <c r="AV14" i="14"/>
  <c r="AV56" i="14" s="1"/>
  <c r="AU14" i="14"/>
  <c r="AU56" i="14" s="1"/>
  <c r="AT14" i="14"/>
  <c r="AT56" i="14" s="1"/>
  <c r="AS14" i="14"/>
  <c r="AS56" i="14" s="1"/>
  <c r="AO14" i="14"/>
  <c r="AO56" i="14" s="1"/>
  <c r="AN14" i="14"/>
  <c r="AN56" i="14" s="1"/>
  <c r="AL14" i="14"/>
  <c r="AL56" i="14" s="1"/>
  <c r="AK14" i="14"/>
  <c r="AK56" i="14" s="1"/>
  <c r="AJ14" i="14"/>
  <c r="AJ56" i="14" s="1"/>
  <c r="AI14" i="14"/>
  <c r="AI56" i="14" s="1"/>
  <c r="AH14" i="14"/>
  <c r="AH56" i="14" s="1"/>
  <c r="AG14" i="14"/>
  <c r="AG56" i="14" s="1"/>
  <c r="AF14" i="14"/>
  <c r="AF56" i="14" s="1"/>
  <c r="AB14" i="14"/>
  <c r="AB56" i="14" s="1"/>
  <c r="Z14" i="14"/>
  <c r="Z56" i="14" s="1"/>
  <c r="Y14" i="14"/>
  <c r="Y56" i="14" s="1"/>
  <c r="X14" i="14"/>
  <c r="X56" i="14" s="1"/>
  <c r="W14" i="14"/>
  <c r="W56" i="14" s="1"/>
  <c r="V14" i="14"/>
  <c r="V56" i="14" s="1"/>
  <c r="U14" i="14"/>
  <c r="U56" i="14" s="1"/>
  <c r="T14" i="14"/>
  <c r="T56" i="14" s="1"/>
  <c r="S14" i="14"/>
  <c r="S56" i="14" s="1"/>
  <c r="N14" i="14"/>
  <c r="N56" i="14" s="1"/>
  <c r="M14" i="14"/>
  <c r="M56" i="14" s="1"/>
  <c r="L14" i="14"/>
  <c r="L56" i="14" s="1"/>
  <c r="K14" i="14"/>
  <c r="K56" i="14" s="1"/>
  <c r="J14" i="14"/>
  <c r="J56" i="14" s="1"/>
  <c r="I14" i="14"/>
  <c r="I56" i="14" s="1"/>
  <c r="H14" i="14"/>
  <c r="H56" i="14" s="1"/>
  <c r="G14" i="14"/>
  <c r="G56" i="14" s="1"/>
  <c r="F14" i="14"/>
  <c r="F56" i="14" s="1"/>
  <c r="D55" i="14"/>
  <c r="AQ13" i="14"/>
  <c r="AQ52" i="14" s="1"/>
  <c r="BB12" i="14"/>
  <c r="BB48" i="14" s="1"/>
  <c r="AR12" i="14"/>
  <c r="AR48" i="14" s="1"/>
  <c r="AQ12" i="14"/>
  <c r="AQ48" i="14" s="1"/>
  <c r="AP12" i="14"/>
  <c r="AP48" i="14" s="1"/>
  <c r="AO12" i="14"/>
  <c r="AO48" i="14" s="1"/>
  <c r="AL12" i="14"/>
  <c r="AL48" i="14" s="1"/>
  <c r="AE12" i="14"/>
  <c r="AE48" i="14" s="1"/>
  <c r="AD12" i="14"/>
  <c r="AD48" i="14" s="1"/>
  <c r="X12" i="14"/>
  <c r="X48" i="14" s="1"/>
  <c r="S12" i="14"/>
  <c r="S48" i="14" s="1"/>
  <c r="R12" i="14"/>
  <c r="R48" i="14" s="1"/>
  <c r="Q12" i="14"/>
  <c r="Q48" i="14" s="1"/>
  <c r="O12" i="14"/>
  <c r="O48" i="14" s="1"/>
  <c r="N12" i="14"/>
  <c r="N48" i="14" s="1"/>
  <c r="L12" i="14"/>
  <c r="L48" i="14" s="1"/>
  <c r="K12" i="14"/>
  <c r="K48" i="14" s="1"/>
  <c r="AK12" i="14"/>
  <c r="AK48" i="14" s="1"/>
  <c r="AN11" i="14"/>
  <c r="AN44" i="14" s="1"/>
  <c r="AM11" i="14"/>
  <c r="AM44" i="14" s="1"/>
  <c r="AL11" i="14"/>
  <c r="AL44" i="14" s="1"/>
  <c r="AK11" i="14"/>
  <c r="AK44" i="14" s="1"/>
  <c r="AI11" i="14"/>
  <c r="AI44" i="14" s="1"/>
  <c r="V11" i="14"/>
  <c r="V44" i="14" s="1"/>
  <c r="Q11" i="14"/>
  <c r="Q44" i="14" s="1"/>
  <c r="P11" i="14"/>
  <c r="P44" i="14" s="1"/>
  <c r="O11" i="14"/>
  <c r="O44" i="14" s="1"/>
  <c r="N11" i="14"/>
  <c r="N44" i="14" s="1"/>
  <c r="AB11" i="14"/>
  <c r="AB44" i="14" s="1"/>
  <c r="AO10" i="14"/>
  <c r="AO40" i="14" s="1"/>
  <c r="AN10" i="14"/>
  <c r="AN40" i="14" s="1"/>
  <c r="AI10" i="14"/>
  <c r="AI40" i="14" s="1"/>
  <c r="AH10" i="14"/>
  <c r="AH40" i="14" s="1"/>
  <c r="AG10" i="14"/>
  <c r="AG40" i="14" s="1"/>
  <c r="AF10" i="14"/>
  <c r="AF40" i="14" s="1"/>
  <c r="AE10" i="14"/>
  <c r="AE40" i="14" s="1"/>
  <c r="AC10" i="14"/>
  <c r="AC40" i="14" s="1"/>
  <c r="AB10" i="14"/>
  <c r="AB40" i="14" s="1"/>
  <c r="T10" i="14"/>
  <c r="T40" i="14" s="1"/>
  <c r="S10" i="14"/>
  <c r="S40" i="14" s="1"/>
  <c r="Q10" i="14"/>
  <c r="Q40" i="14" s="1"/>
  <c r="P10" i="14"/>
  <c r="P40" i="14" s="1"/>
  <c r="K10" i="14"/>
  <c r="K40" i="14" s="1"/>
  <c r="J10" i="14"/>
  <c r="J40" i="14" s="1"/>
  <c r="I10" i="14"/>
  <c r="I40" i="14" s="1"/>
  <c r="H10" i="14"/>
  <c r="H40" i="14" s="1"/>
  <c r="G10" i="14"/>
  <c r="G40" i="14" s="1"/>
  <c r="AP10" i="14"/>
  <c r="AP40" i="14" s="1"/>
  <c r="AL9" i="14"/>
  <c r="AL36" i="14" s="1"/>
  <c r="AK9" i="14"/>
  <c r="AK36" i="14" s="1"/>
  <c r="AJ9" i="14"/>
  <c r="AJ36" i="14" s="1"/>
  <c r="AI9" i="14"/>
  <c r="AI36" i="14" s="1"/>
  <c r="AH9" i="14"/>
  <c r="AH36" i="14" s="1"/>
  <c r="AG9" i="14"/>
  <c r="AG36" i="14" s="1"/>
  <c r="AF9" i="14"/>
  <c r="AF36" i="14" s="1"/>
  <c r="AE9" i="14"/>
  <c r="AE36" i="14" s="1"/>
  <c r="AD9" i="14"/>
  <c r="AD36" i="14" s="1"/>
  <c r="Z9" i="14"/>
  <c r="Z36" i="14" s="1"/>
  <c r="Y9" i="14"/>
  <c r="Y36" i="14" s="1"/>
  <c r="X9" i="14"/>
  <c r="X36" i="14" s="1"/>
  <c r="W9" i="14"/>
  <c r="W36" i="14" s="1"/>
  <c r="V9" i="14"/>
  <c r="V36" i="14" s="1"/>
  <c r="U9" i="14"/>
  <c r="U36" i="14" s="1"/>
  <c r="T9" i="14"/>
  <c r="T36" i="14" s="1"/>
  <c r="S9" i="14"/>
  <c r="S36" i="14" s="1"/>
  <c r="R9" i="14"/>
  <c r="R36" i="14" s="1"/>
  <c r="Q9" i="14"/>
  <c r="Q36" i="14" s="1"/>
  <c r="M9" i="14"/>
  <c r="M36" i="14" s="1"/>
  <c r="L9" i="14"/>
  <c r="L36" i="14" s="1"/>
  <c r="K9" i="14"/>
  <c r="K36" i="14" s="1"/>
  <c r="J9" i="14"/>
  <c r="J36" i="14" s="1"/>
  <c r="I9" i="14"/>
  <c r="I36" i="14" s="1"/>
  <c r="H9" i="14"/>
  <c r="H36" i="14" s="1"/>
  <c r="G9" i="14"/>
  <c r="G36" i="14" s="1"/>
  <c r="F9" i="14"/>
  <c r="F36" i="14" s="1"/>
  <c r="E9" i="14"/>
  <c r="E36" i="14" s="1"/>
  <c r="D9" i="14"/>
  <c r="D36" i="14" s="1"/>
  <c r="D35" i="14"/>
  <c r="D37" i="14" s="1"/>
  <c r="E35" i="14" s="1"/>
  <c r="S8" i="14"/>
  <c r="S32" i="14" s="1"/>
  <c r="R8" i="14"/>
  <c r="R32" i="14" s="1"/>
  <c r="Q8" i="14"/>
  <c r="Q32" i="14" s="1"/>
  <c r="D31" i="14"/>
  <c r="AC7" i="14"/>
  <c r="AC28" i="14" s="1"/>
  <c r="AB7" i="14"/>
  <c r="AB28" i="14" s="1"/>
  <c r="W7" i="14"/>
  <c r="W28" i="14" s="1"/>
  <c r="V7" i="14"/>
  <c r="V28" i="14" s="1"/>
  <c r="T7" i="14"/>
  <c r="T28" i="14" s="1"/>
  <c r="S7" i="14"/>
  <c r="S28" i="14" s="1"/>
  <c r="Q7" i="14"/>
  <c r="Q28" i="14" s="1"/>
  <c r="P7" i="14"/>
  <c r="P28" i="14" s="1"/>
  <c r="K7" i="14"/>
  <c r="K28" i="14" s="1"/>
  <c r="J7" i="14"/>
  <c r="J28" i="14" s="1"/>
  <c r="I7" i="14"/>
  <c r="I28" i="14" s="1"/>
  <c r="H7" i="14"/>
  <c r="H28" i="14" s="1"/>
  <c r="G7" i="14"/>
  <c r="G28" i="14" s="1"/>
  <c r="E7" i="14"/>
  <c r="E28" i="14" s="1"/>
  <c r="D7" i="14"/>
  <c r="D28" i="14" s="1"/>
  <c r="D27" i="14"/>
  <c r="G6" i="14"/>
  <c r="G24" i="14" s="1"/>
  <c r="S5" i="14"/>
  <c r="S20" i="14" s="1"/>
  <c r="R5" i="14"/>
  <c r="R20" i="14" s="1"/>
  <c r="N5" i="14"/>
  <c r="N20" i="14" s="1"/>
  <c r="M5" i="14"/>
  <c r="M20" i="14" s="1"/>
  <c r="L5" i="14"/>
  <c r="L20" i="14" s="1"/>
  <c r="D5" i="14"/>
  <c r="D20" i="14" s="1"/>
  <c r="G46" i="10" l="1"/>
  <c r="G6" i="13" s="1" a="1"/>
  <c r="G6" i="13" s="1"/>
  <c r="G46" i="4"/>
  <c r="E37" i="14"/>
  <c r="F35" i="14" s="1"/>
  <c r="F37" i="14" s="1"/>
  <c r="G35" i="14" s="1"/>
  <c r="G37" i="14" s="1"/>
  <c r="H35" i="14" s="1"/>
  <c r="H37" i="14" s="1"/>
  <c r="I35" i="14" s="1"/>
  <c r="I37" i="14" s="1"/>
  <c r="J35" i="14" s="1"/>
  <c r="J37" i="14" s="1"/>
  <c r="K35" i="14" s="1"/>
  <c r="K37" i="14" s="1"/>
  <c r="L35" i="14" s="1"/>
  <c r="L37" i="14" s="1"/>
  <c r="M35" i="14" s="1"/>
  <c r="M37" i="14" s="1"/>
  <c r="N35" i="14" s="1"/>
  <c r="Z8" i="14"/>
  <c r="Z32" i="14" s="1"/>
  <c r="AC8" i="14"/>
  <c r="AC32" i="14" s="1"/>
  <c r="S6" i="14"/>
  <c r="S24" i="14" s="1"/>
  <c r="H8" i="14"/>
  <c r="H32" i="14" s="1"/>
  <c r="AR13" i="14"/>
  <c r="AR52" i="14" s="1"/>
  <c r="I5" i="14"/>
  <c r="I20" i="14" s="1"/>
  <c r="T6" i="14"/>
  <c r="T24" i="14" s="1"/>
  <c r="M8" i="14"/>
  <c r="M32" i="14" s="1"/>
  <c r="AE8" i="14"/>
  <c r="AE32" i="14" s="1"/>
  <c r="U10" i="14"/>
  <c r="U40" i="14" s="1"/>
  <c r="AQ10" i="14"/>
  <c r="AQ40" i="14" s="1"/>
  <c r="P14" i="14"/>
  <c r="P56" i="14" s="1"/>
  <c r="AC14" i="14"/>
  <c r="AC56" i="14" s="1"/>
  <c r="AP14" i="14"/>
  <c r="AP56" i="14" s="1"/>
  <c r="BC14" i="14"/>
  <c r="BC56" i="14" s="1"/>
  <c r="W15" i="14"/>
  <c r="W60" i="14" s="1"/>
  <c r="T8" i="14"/>
  <c r="T32" i="14" s="1"/>
  <c r="D8" i="14"/>
  <c r="D32" i="14" s="1"/>
  <c r="D33" i="14" s="1"/>
  <c r="E8" i="14"/>
  <c r="E32" i="14" s="1"/>
  <c r="R6" i="14"/>
  <c r="R24" i="14" s="1"/>
  <c r="G8" i="14"/>
  <c r="G32" i="14" s="1"/>
  <c r="Q15" i="14"/>
  <c r="Q60" i="14" s="1"/>
  <c r="H5" i="14"/>
  <c r="H20" i="14" s="1"/>
  <c r="J5" i="14"/>
  <c r="J20" i="14" s="1"/>
  <c r="D29" i="14"/>
  <c r="E27" i="14" s="1"/>
  <c r="E29" i="14" s="1"/>
  <c r="F27" i="14" s="1"/>
  <c r="U7" i="14"/>
  <c r="U28" i="14" s="1"/>
  <c r="N8" i="14"/>
  <c r="N32" i="14" s="1"/>
  <c r="AF8" i="14"/>
  <c r="AF32" i="14" s="1"/>
  <c r="N9" i="14"/>
  <c r="N36" i="14" s="1"/>
  <c r="N37" i="14" s="1"/>
  <c r="O35" i="14" s="1"/>
  <c r="AB9" i="14"/>
  <c r="AB36" i="14" s="1"/>
  <c r="D10" i="14"/>
  <c r="D40" i="14" s="1"/>
  <c r="V10" i="14"/>
  <c r="V40" i="14" s="1"/>
  <c r="AR10" i="14"/>
  <c r="AR40" i="14" s="1"/>
  <c r="AF12" i="14"/>
  <c r="AF48" i="14" s="1"/>
  <c r="D14" i="14"/>
  <c r="D56" i="14" s="1"/>
  <c r="D57" i="14" s="1"/>
  <c r="E55" i="14" s="1"/>
  <c r="Q14" i="14"/>
  <c r="Q56" i="14" s="1"/>
  <c r="AD14" i="14"/>
  <c r="AD56" i="14" s="1"/>
  <c r="AQ14" i="14"/>
  <c r="AQ56" i="14" s="1"/>
  <c r="BD14" i="14"/>
  <c r="BD56" i="14" s="1"/>
  <c r="AB15" i="14"/>
  <c r="AB60" i="14" s="1"/>
  <c r="Y8" i="14"/>
  <c r="Y32" i="14" s="1"/>
  <c r="F5" i="14"/>
  <c r="F20" i="14" s="1"/>
  <c r="Q6" i="14"/>
  <c r="Q24" i="14" s="1"/>
  <c r="F8" i="14"/>
  <c r="F32" i="14" s="1"/>
  <c r="AB8" i="14"/>
  <c r="AB32" i="14" s="1"/>
  <c r="G5" i="14"/>
  <c r="G20" i="14" s="1"/>
  <c r="Y13" i="14"/>
  <c r="Y52" i="14" s="1"/>
  <c r="AD8" i="14"/>
  <c r="AD32" i="14" s="1"/>
  <c r="R15" i="14"/>
  <c r="R60" i="14" s="1"/>
  <c r="K5" i="14"/>
  <c r="K20" i="14" s="1"/>
  <c r="P8" i="14"/>
  <c r="P32" i="14" s="1"/>
  <c r="P9" i="14"/>
  <c r="P36" i="14" s="1"/>
  <c r="AC9" i="14"/>
  <c r="AC36" i="14" s="1"/>
  <c r="E10" i="14"/>
  <c r="E40" i="14" s="1"/>
  <c r="W10" i="14"/>
  <c r="W40" i="14" s="1"/>
  <c r="F12" i="14"/>
  <c r="F48" i="14" s="1"/>
  <c r="E14" i="14"/>
  <c r="E56" i="14" s="1"/>
  <c r="R14" i="14"/>
  <c r="R56" i="14" s="1"/>
  <c r="AE14" i="14"/>
  <c r="AE56" i="14" s="1"/>
  <c r="AR14" i="14"/>
  <c r="AR56" i="14" s="1"/>
  <c r="BE14" i="14"/>
  <c r="BE56" i="14" s="1"/>
  <c r="AC15" i="14"/>
  <c r="AC60" i="14" s="1"/>
  <c r="BD13" i="14"/>
  <c r="BD52" i="14" s="1"/>
  <c r="BD66" i="14" s="1"/>
  <c r="BG15" i="14"/>
  <c r="BG60" i="14" s="1"/>
  <c r="AU11" i="14"/>
  <c r="AU44" i="14" s="1"/>
  <c r="BJ15" i="14"/>
  <c r="BJ60" i="14" s="1"/>
  <c r="BJ66" i="14" s="1"/>
  <c r="I15" i="14"/>
  <c r="I60" i="14" s="1"/>
  <c r="J11" i="14"/>
  <c r="J44" i="14" s="1"/>
  <c r="AZ12" i="14"/>
  <c r="AZ48" i="14" s="1"/>
  <c r="AN12" i="14"/>
  <c r="AN48" i="14" s="1"/>
  <c r="AB12" i="14"/>
  <c r="AB48" i="14" s="1"/>
  <c r="P12" i="14"/>
  <c r="P48" i="14" s="1"/>
  <c r="BA12" i="14"/>
  <c r="BA48" i="14" s="1"/>
  <c r="AM12" i="14"/>
  <c r="AM48" i="14" s="1"/>
  <c r="Z12" i="14"/>
  <c r="Z48" i="14" s="1"/>
  <c r="M12" i="14"/>
  <c r="M48" i="14" s="1"/>
  <c r="AW12" i="14"/>
  <c r="AW48" i="14" s="1"/>
  <c r="AJ12" i="14"/>
  <c r="AJ48" i="14" s="1"/>
  <c r="W12" i="14"/>
  <c r="W48" i="14" s="1"/>
  <c r="J12" i="14"/>
  <c r="J48" i="14" s="1"/>
  <c r="AV12" i="14"/>
  <c r="AV48" i="14" s="1"/>
  <c r="AI12" i="14"/>
  <c r="AI48" i="14" s="1"/>
  <c r="V12" i="14"/>
  <c r="V48" i="14" s="1"/>
  <c r="I12" i="14"/>
  <c r="I48" i="14" s="1"/>
  <c r="AU12" i="14"/>
  <c r="AU48" i="14" s="1"/>
  <c r="AH12" i="14"/>
  <c r="AH48" i="14" s="1"/>
  <c r="U12" i="14"/>
  <c r="U48" i="14" s="1"/>
  <c r="H12" i="14"/>
  <c r="H48" i="14" s="1"/>
  <c r="AT12" i="14"/>
  <c r="AT48" i="14" s="1"/>
  <c r="AG12" i="14"/>
  <c r="AG48" i="14" s="1"/>
  <c r="T12" i="14"/>
  <c r="T48" i="14" s="1"/>
  <c r="G12" i="14"/>
  <c r="G48" i="14" s="1"/>
  <c r="Y12" i="14"/>
  <c r="Y48" i="14" s="1"/>
  <c r="AS12" i="14"/>
  <c r="AS48" i="14" s="1"/>
  <c r="Q13" i="14"/>
  <c r="Q52" i="14" s="1"/>
  <c r="AO13" i="14"/>
  <c r="AO52" i="14" s="1"/>
  <c r="N15" i="14"/>
  <c r="N60" i="14" s="1"/>
  <c r="D47" i="14"/>
  <c r="AZ13" i="14"/>
  <c r="AZ52" i="14" s="1"/>
  <c r="D23" i="14"/>
  <c r="P6" i="14"/>
  <c r="P24" i="14" s="1"/>
  <c r="D6" i="14"/>
  <c r="D24" i="14" s="1"/>
  <c r="M6" i="14"/>
  <c r="M24" i="14" s="1"/>
  <c r="X6" i="14"/>
  <c r="X24" i="14" s="1"/>
  <c r="L6" i="14"/>
  <c r="L24" i="14" s="1"/>
  <c r="W6" i="14"/>
  <c r="W24" i="14" s="1"/>
  <c r="V6" i="14"/>
  <c r="V24" i="14" s="1"/>
  <c r="J6" i="14"/>
  <c r="J24" i="14" s="1"/>
  <c r="K6" i="14"/>
  <c r="K24" i="14" s="1"/>
  <c r="F13" i="14"/>
  <c r="F52" i="14" s="1"/>
  <c r="AV11" i="14"/>
  <c r="AV44" i="14" s="1"/>
  <c r="AJ11" i="14"/>
  <c r="AJ44" i="14" s="1"/>
  <c r="X11" i="14"/>
  <c r="X44" i="14" s="1"/>
  <c r="L11" i="14"/>
  <c r="L44" i="14" s="1"/>
  <c r="AS11" i="14"/>
  <c r="AS44" i="14" s="1"/>
  <c r="AG11" i="14"/>
  <c r="AG44" i="14" s="1"/>
  <c r="U11" i="14"/>
  <c r="U44" i="14" s="1"/>
  <c r="I11" i="14"/>
  <c r="I44" i="14" s="1"/>
  <c r="AR11" i="14"/>
  <c r="AR44" i="14" s="1"/>
  <c r="AF11" i="14"/>
  <c r="AF44" i="14" s="1"/>
  <c r="T11" i="14"/>
  <c r="T44" i="14" s="1"/>
  <c r="H11" i="14"/>
  <c r="H44" i="14" s="1"/>
  <c r="AQ11" i="14"/>
  <c r="AQ44" i="14" s="1"/>
  <c r="AE11" i="14"/>
  <c r="AE44" i="14" s="1"/>
  <c r="S11" i="14"/>
  <c r="S44" i="14" s="1"/>
  <c r="G11" i="14"/>
  <c r="G44" i="14" s="1"/>
  <c r="AP11" i="14"/>
  <c r="AP44" i="14" s="1"/>
  <c r="AD11" i="14"/>
  <c r="AD44" i="14" s="1"/>
  <c r="R11" i="14"/>
  <c r="R44" i="14" s="1"/>
  <c r="F11" i="14"/>
  <c r="F44" i="14" s="1"/>
  <c r="AF13" i="14"/>
  <c r="AF52" i="14" s="1"/>
  <c r="BI15" i="14"/>
  <c r="BI60" i="14" s="1"/>
  <c r="BI66" i="14" s="1"/>
  <c r="AW15" i="14"/>
  <c r="AW60" i="14" s="1"/>
  <c r="AK15" i="14"/>
  <c r="AK60" i="14" s="1"/>
  <c r="Y15" i="14"/>
  <c r="Y60" i="14" s="1"/>
  <c r="M15" i="14"/>
  <c r="M60" i="14" s="1"/>
  <c r="BH15" i="14"/>
  <c r="BH60" i="14" s="1"/>
  <c r="BH66" i="14" s="1"/>
  <c r="AV15" i="14"/>
  <c r="AV60" i="14" s="1"/>
  <c r="AJ15" i="14"/>
  <c r="AJ60" i="14" s="1"/>
  <c r="X15" i="14"/>
  <c r="X60" i="14" s="1"/>
  <c r="L15" i="14"/>
  <c r="L60" i="14" s="1"/>
  <c r="D59" i="14"/>
  <c r="BQ15" i="14"/>
  <c r="BQ60" i="14" s="1"/>
  <c r="BQ66" i="14" s="1"/>
  <c r="BQ27" i="4" s="1"/>
  <c r="BC15" i="14"/>
  <c r="BC60" i="14" s="1"/>
  <c r="AO15" i="14"/>
  <c r="AO60" i="14" s="1"/>
  <c r="AA15" i="14"/>
  <c r="AA60" i="14" s="1"/>
  <c r="K15" i="14"/>
  <c r="K60" i="14" s="1"/>
  <c r="BP15" i="14"/>
  <c r="BP60" i="14" s="1"/>
  <c r="BP66" i="14" s="1"/>
  <c r="BP27" i="4" s="1"/>
  <c r="BB15" i="14"/>
  <c r="BB60" i="14" s="1"/>
  <c r="AN15" i="14"/>
  <c r="AN60" i="14" s="1"/>
  <c r="Z15" i="14"/>
  <c r="Z60" i="14" s="1"/>
  <c r="J15" i="14"/>
  <c r="J60" i="14" s="1"/>
  <c r="BN15" i="14"/>
  <c r="BN60" i="14" s="1"/>
  <c r="BN66" i="14" s="1"/>
  <c r="BN27" i="4" s="1"/>
  <c r="AZ15" i="14"/>
  <c r="AZ60" i="14" s="1"/>
  <c r="AL15" i="14"/>
  <c r="AL60" i="14" s="1"/>
  <c r="V15" i="14"/>
  <c r="V60" i="14" s="1"/>
  <c r="H15" i="14"/>
  <c r="H60" i="14" s="1"/>
  <c r="BM15" i="14"/>
  <c r="BM60" i="14" s="1"/>
  <c r="BM66" i="14" s="1"/>
  <c r="AY15" i="14"/>
  <c r="AY60" i="14" s="1"/>
  <c r="AI15" i="14"/>
  <c r="AI60" i="14" s="1"/>
  <c r="U15" i="14"/>
  <c r="U60" i="14" s="1"/>
  <c r="G15" i="14"/>
  <c r="G60" i="14" s="1"/>
  <c r="BL15" i="14"/>
  <c r="BL60" i="14" s="1"/>
  <c r="BL66" i="14" s="1"/>
  <c r="AX15" i="14"/>
  <c r="AX60" i="14" s="1"/>
  <c r="AH15" i="14"/>
  <c r="AH60" i="14" s="1"/>
  <c r="T15" i="14"/>
  <c r="T60" i="14" s="1"/>
  <c r="F15" i="14"/>
  <c r="F60" i="14" s="1"/>
  <c r="BK15" i="14"/>
  <c r="BK60" i="14" s="1"/>
  <c r="AU15" i="14"/>
  <c r="AU60" i="14" s="1"/>
  <c r="AG15" i="14"/>
  <c r="AG60" i="14" s="1"/>
  <c r="S15" i="14"/>
  <c r="S60" i="14" s="1"/>
  <c r="E15" i="14"/>
  <c r="E60" i="14" s="1"/>
  <c r="AE15" i="14"/>
  <c r="AE60" i="14" s="1"/>
  <c r="AL13" i="14"/>
  <c r="AL52" i="14" s="1"/>
  <c r="H6" i="14"/>
  <c r="H24" i="14" s="1"/>
  <c r="E11" i="14"/>
  <c r="E44" i="14" s="1"/>
  <c r="AW11" i="14"/>
  <c r="AW44" i="14" s="1"/>
  <c r="AM13" i="14"/>
  <c r="AM52" i="14" s="1"/>
  <c r="BO15" i="14"/>
  <c r="BO60" i="14" s="1"/>
  <c r="BO66" i="14" s="1"/>
  <c r="BO27" i="4" s="1"/>
  <c r="I6" i="14"/>
  <c r="I24" i="14" s="1"/>
  <c r="N6" i="14"/>
  <c r="N24" i="14" s="1"/>
  <c r="K11" i="14"/>
  <c r="K44" i="14" s="1"/>
  <c r="AC11" i="14"/>
  <c r="AC44" i="14" s="1"/>
  <c r="D12" i="14"/>
  <c r="D48" i="14" s="1"/>
  <c r="AA12" i="14"/>
  <c r="AA48" i="14" s="1"/>
  <c r="AX12" i="14"/>
  <c r="AX48" i="14" s="1"/>
  <c r="R13" i="14"/>
  <c r="R52" i="14" s="1"/>
  <c r="AP13" i="14"/>
  <c r="AP52" i="14" s="1"/>
  <c r="O15" i="14"/>
  <c r="O60" i="14" s="1"/>
  <c r="AQ15" i="14"/>
  <c r="AQ60" i="14" s="1"/>
  <c r="Z13" i="14"/>
  <c r="Z52" i="14" s="1"/>
  <c r="AB13" i="14"/>
  <c r="AB52" i="14" s="1"/>
  <c r="AC13" i="14"/>
  <c r="AC52" i="14" s="1"/>
  <c r="U6" i="14"/>
  <c r="U24" i="14" s="1"/>
  <c r="AD13" i="14"/>
  <c r="AD52" i="14" s="1"/>
  <c r="F6" i="14"/>
  <c r="F24" i="14" s="1"/>
  <c r="Y11" i="14"/>
  <c r="Y44" i="14" s="1"/>
  <c r="AT11" i="14"/>
  <c r="AT44" i="14" s="1"/>
  <c r="M13" i="14"/>
  <c r="M52" i="14" s="1"/>
  <c r="D11" i="14"/>
  <c r="D44" i="14" s="1"/>
  <c r="Z11" i="14"/>
  <c r="Z44" i="14" s="1"/>
  <c r="O13" i="14"/>
  <c r="O52" i="14" s="1"/>
  <c r="BE13" i="14"/>
  <c r="BE52" i="14" s="1"/>
  <c r="D15" i="14"/>
  <c r="D60" i="14" s="1"/>
  <c r="AF15" i="14"/>
  <c r="AF60" i="14" s="1"/>
  <c r="AA11" i="14"/>
  <c r="AA44" i="14" s="1"/>
  <c r="P13" i="14"/>
  <c r="P52" i="14" s="1"/>
  <c r="BF13" i="14"/>
  <c r="BF52" i="14" s="1"/>
  <c r="AM15" i="14"/>
  <c r="AM60" i="14" s="1"/>
  <c r="D43" i="14"/>
  <c r="O6" i="14"/>
  <c r="O24" i="14" s="1"/>
  <c r="M11" i="14"/>
  <c r="M44" i="14" s="1"/>
  <c r="AH11" i="14"/>
  <c r="AH44" i="14" s="1"/>
  <c r="E12" i="14"/>
  <c r="E48" i="14" s="1"/>
  <c r="AC12" i="14"/>
  <c r="AC48" i="14" s="1"/>
  <c r="AY12" i="14"/>
  <c r="AY48" i="14" s="1"/>
  <c r="S13" i="14"/>
  <c r="S52" i="14" s="1"/>
  <c r="P15" i="14"/>
  <c r="P60" i="14" s="1"/>
  <c r="AR15" i="14"/>
  <c r="AR60" i="14" s="1"/>
  <c r="D51" i="14"/>
  <c r="AV13" i="14"/>
  <c r="AV52" i="14" s="1"/>
  <c r="AJ13" i="14"/>
  <c r="AJ52" i="14" s="1"/>
  <c r="X13" i="14"/>
  <c r="X52" i="14" s="1"/>
  <c r="L13" i="14"/>
  <c r="L52" i="14" s="1"/>
  <c r="BA13" i="14"/>
  <c r="BA52" i="14" s="1"/>
  <c r="AN13" i="14"/>
  <c r="AN52" i="14" s="1"/>
  <c r="AA13" i="14"/>
  <c r="AA52" i="14" s="1"/>
  <c r="N13" i="14"/>
  <c r="N52" i="14" s="1"/>
  <c r="AX13" i="14"/>
  <c r="AX52" i="14" s="1"/>
  <c r="AK13" i="14"/>
  <c r="AK52" i="14" s="1"/>
  <c r="W13" i="14"/>
  <c r="W52" i="14" s="1"/>
  <c r="J13" i="14"/>
  <c r="J52" i="14" s="1"/>
  <c r="AW13" i="14"/>
  <c r="AW52" i="14" s="1"/>
  <c r="AI13" i="14"/>
  <c r="AI52" i="14" s="1"/>
  <c r="V13" i="14"/>
  <c r="V52" i="14" s="1"/>
  <c r="I13" i="14"/>
  <c r="I52" i="14" s="1"/>
  <c r="AU13" i="14"/>
  <c r="AU52" i="14" s="1"/>
  <c r="AH13" i="14"/>
  <c r="AH52" i="14" s="1"/>
  <c r="U13" i="14"/>
  <c r="U52" i="14" s="1"/>
  <c r="H13" i="14"/>
  <c r="H52" i="14" s="1"/>
  <c r="BG13" i="14"/>
  <c r="BG52" i="14" s="1"/>
  <c r="AT13" i="14"/>
  <c r="AT52" i="14" s="1"/>
  <c r="AG13" i="14"/>
  <c r="AG52" i="14" s="1"/>
  <c r="T13" i="14"/>
  <c r="T52" i="14" s="1"/>
  <c r="G13" i="14"/>
  <c r="G52" i="14" s="1"/>
  <c r="AS13" i="14"/>
  <c r="AS52" i="14" s="1"/>
  <c r="D13" i="14"/>
  <c r="D52" i="14" s="1"/>
  <c r="AY13" i="14"/>
  <c r="AY52" i="14" s="1"/>
  <c r="E13" i="14"/>
  <c r="E52" i="14" s="1"/>
  <c r="BB13" i="14"/>
  <c r="BB52" i="14" s="1"/>
  <c r="E6" i="14"/>
  <c r="E24" i="14" s="1"/>
  <c r="W11" i="14"/>
  <c r="W44" i="14" s="1"/>
  <c r="AO11" i="14"/>
  <c r="AO44" i="14" s="1"/>
  <c r="K13" i="14"/>
  <c r="K52" i="14" s="1"/>
  <c r="AE13" i="14"/>
  <c r="AE52" i="14" s="1"/>
  <c r="BC13" i="14"/>
  <c r="BC52" i="14" s="1"/>
  <c r="AD15" i="14"/>
  <c r="AD60" i="14" s="1"/>
  <c r="BF15" i="14"/>
  <c r="BF60" i="14" s="1"/>
  <c r="X7" i="14"/>
  <c r="X28" i="14" s="1"/>
  <c r="I8" i="14"/>
  <c r="I32" i="14" s="1"/>
  <c r="U8" i="14"/>
  <c r="U32" i="14" s="1"/>
  <c r="AG8" i="14"/>
  <c r="AG32" i="14" s="1"/>
  <c r="L10" i="14"/>
  <c r="L40" i="14" s="1"/>
  <c r="X10" i="14"/>
  <c r="X40" i="14" s="1"/>
  <c r="AJ10" i="14"/>
  <c r="AJ40" i="14" s="1"/>
  <c r="D39" i="14"/>
  <c r="O5" i="14"/>
  <c r="O20" i="14" s="1"/>
  <c r="Y7" i="14"/>
  <c r="Y28" i="14" s="1"/>
  <c r="V8" i="14"/>
  <c r="V32" i="14" s="1"/>
  <c r="M10" i="14"/>
  <c r="M40" i="14" s="1"/>
  <c r="Y10" i="14"/>
  <c r="Y40" i="14" s="1"/>
  <c r="AK10" i="14"/>
  <c r="AK40" i="14" s="1"/>
  <c r="D19" i="14"/>
  <c r="D21" i="14" s="1"/>
  <c r="E19" i="14" s="1"/>
  <c r="C16" i="14"/>
  <c r="L7" i="14"/>
  <c r="L28" i="14" s="1"/>
  <c r="P5" i="14"/>
  <c r="P20" i="14" s="1"/>
  <c r="M7" i="14"/>
  <c r="M28" i="14" s="1"/>
  <c r="J8" i="14"/>
  <c r="J32" i="14" s="1"/>
  <c r="AH8" i="14"/>
  <c r="AH32" i="14" s="1"/>
  <c r="E5" i="14"/>
  <c r="E20" i="14" s="1"/>
  <c r="Q5" i="14"/>
  <c r="Q20" i="14" s="1"/>
  <c r="N7" i="14"/>
  <c r="N28" i="14" s="1"/>
  <c r="Z7" i="14"/>
  <c r="Z28" i="14" s="1"/>
  <c r="K8" i="14"/>
  <c r="K32" i="14" s="1"/>
  <c r="W8" i="14"/>
  <c r="W32" i="14" s="1"/>
  <c r="O9" i="14"/>
  <c r="O36" i="14" s="1"/>
  <c r="AA9" i="14"/>
  <c r="AA36" i="14" s="1"/>
  <c r="AM9" i="14"/>
  <c r="AM36" i="14" s="1"/>
  <c r="N10" i="14"/>
  <c r="N40" i="14" s="1"/>
  <c r="Z10" i="14"/>
  <c r="Z40" i="14" s="1"/>
  <c r="AL10" i="14"/>
  <c r="AL40" i="14" s="1"/>
  <c r="O7" i="14"/>
  <c r="O28" i="14" s="1"/>
  <c r="AA7" i="14"/>
  <c r="AA28" i="14" s="1"/>
  <c r="L8" i="14"/>
  <c r="L32" i="14" s="1"/>
  <c r="X8" i="14"/>
  <c r="X32" i="14" s="1"/>
  <c r="O10" i="14"/>
  <c r="O40" i="14" s="1"/>
  <c r="AA10" i="14"/>
  <c r="AA40" i="14" s="1"/>
  <c r="AM10" i="14"/>
  <c r="AM40" i="14" s="1"/>
  <c r="F7" i="14"/>
  <c r="F28" i="14" s="1"/>
  <c r="F29" i="14" s="1"/>
  <c r="G27" i="14" s="1"/>
  <c r="G29" i="14" s="1"/>
  <c r="H27" i="14" s="1"/>
  <c r="H29" i="14" s="1"/>
  <c r="I27" i="14" s="1"/>
  <c r="I29" i="14" s="1"/>
  <c r="J27" i="14" s="1"/>
  <c r="J29" i="14" s="1"/>
  <c r="K27" i="14" s="1"/>
  <c r="K29" i="14" s="1"/>
  <c r="L27" i="14" s="1"/>
  <c r="R7" i="14"/>
  <c r="R28" i="14" s="1"/>
  <c r="O8" i="14"/>
  <c r="O32" i="14" s="1"/>
  <c r="AA8" i="14"/>
  <c r="AA32" i="14" s="1"/>
  <c r="F10" i="14"/>
  <c r="F40" i="14" s="1"/>
  <c r="R10" i="14"/>
  <c r="R40" i="14" s="1"/>
  <c r="AD10" i="14"/>
  <c r="AD40" i="14" s="1"/>
  <c r="O14" i="14"/>
  <c r="O56" i="14" s="1"/>
  <c r="AA14" i="14"/>
  <c r="AA56" i="14" s="1"/>
  <c r="AM14" i="14"/>
  <c r="AM56" i="14" s="1"/>
  <c r="AY14" i="14"/>
  <c r="AY56" i="14" s="1"/>
  <c r="BK14" i="14"/>
  <c r="BK56" i="14" s="1"/>
  <c r="E57" i="14" l="1"/>
  <c r="F55" i="14" s="1"/>
  <c r="F57" i="14" s="1"/>
  <c r="G55" i="14" s="1"/>
  <c r="G57" i="14" s="1"/>
  <c r="H55" i="14" s="1"/>
  <c r="H57" i="14" s="1"/>
  <c r="I55" i="14" s="1"/>
  <c r="I57" i="14" s="1"/>
  <c r="J55" i="14" s="1"/>
  <c r="J57" i="14" s="1"/>
  <c r="K55" i="14" s="1"/>
  <c r="K57" i="14" s="1"/>
  <c r="L55" i="14" s="1"/>
  <c r="L57" i="14" s="1"/>
  <c r="M55" i="14" s="1"/>
  <c r="M57" i="14" s="1"/>
  <c r="N55" i="14" s="1"/>
  <c r="N57" i="14" s="1"/>
  <c r="O55" i="14" s="1"/>
  <c r="O57" i="14" s="1"/>
  <c r="P55" i="14" s="1"/>
  <c r="P57" i="14" s="1"/>
  <c r="Q55" i="14" s="1"/>
  <c r="Q57" i="14" s="1"/>
  <c r="R55" i="14" s="1"/>
  <c r="R57" i="14" s="1"/>
  <c r="S55" i="14" s="1"/>
  <c r="S57" i="14" s="1"/>
  <c r="T55" i="14" s="1"/>
  <c r="T57" i="14" s="1"/>
  <c r="U55" i="14" s="1"/>
  <c r="U57" i="14" s="1"/>
  <c r="V55" i="14" s="1"/>
  <c r="V57" i="14" s="1"/>
  <c r="W55" i="14" s="1"/>
  <c r="W57" i="14" s="1"/>
  <c r="X55" i="14" s="1"/>
  <c r="X57" i="14" s="1"/>
  <c r="Y55" i="14" s="1"/>
  <c r="Y57" i="14" s="1"/>
  <c r="Z55" i="14" s="1"/>
  <c r="Z57" i="14" s="1"/>
  <c r="AA55" i="14" s="1"/>
  <c r="AA57" i="14" s="1"/>
  <c r="AB55" i="14" s="1"/>
  <c r="AB57" i="14" s="1"/>
  <c r="AC55" i="14" s="1"/>
  <c r="AC57" i="14" s="1"/>
  <c r="AD55" i="14" s="1"/>
  <c r="AD57" i="14" s="1"/>
  <c r="AE55" i="14" s="1"/>
  <c r="AE57" i="14" s="1"/>
  <c r="AF55" i="14" s="1"/>
  <c r="AF57" i="14" s="1"/>
  <c r="AG55" i="14" s="1"/>
  <c r="AG57" i="14" s="1"/>
  <c r="AH55" i="14" s="1"/>
  <c r="AH57" i="14" s="1"/>
  <c r="AI55" i="14" s="1"/>
  <c r="AI57" i="14" s="1"/>
  <c r="AJ55" i="14" s="1"/>
  <c r="AJ57" i="14" s="1"/>
  <c r="AK55" i="14" s="1"/>
  <c r="AK57" i="14" s="1"/>
  <c r="AL55" i="14" s="1"/>
  <c r="AL57" i="14" s="1"/>
  <c r="AM55" i="14" s="1"/>
  <c r="AM57" i="14" s="1"/>
  <c r="AN55" i="14" s="1"/>
  <c r="AN57" i="14" s="1"/>
  <c r="AO55" i="14" s="1"/>
  <c r="AO57" i="14" s="1"/>
  <c r="AP55" i="14" s="1"/>
  <c r="AP57" i="14" s="1"/>
  <c r="AQ55" i="14" s="1"/>
  <c r="AQ57" i="14" s="1"/>
  <c r="AR55" i="14" s="1"/>
  <c r="AR57" i="14" s="1"/>
  <c r="AS55" i="14" s="1"/>
  <c r="AS57" i="14" s="1"/>
  <c r="AT55" i="14" s="1"/>
  <c r="AT57" i="14" s="1"/>
  <c r="AU55" i="14" s="1"/>
  <c r="AU57" i="14" s="1"/>
  <c r="AV55" i="14" s="1"/>
  <c r="AV57" i="14" s="1"/>
  <c r="AW55" i="14" s="1"/>
  <c r="AW57" i="14" s="1"/>
  <c r="AX55" i="14" s="1"/>
  <c r="AX57" i="14" s="1"/>
  <c r="AY55" i="14" s="1"/>
  <c r="AY57" i="14" s="1"/>
  <c r="AZ55" i="14" s="1"/>
  <c r="AZ57" i="14" s="1"/>
  <c r="BA55" i="14" s="1"/>
  <c r="BA57" i="14" s="1"/>
  <c r="BB55" i="14" s="1"/>
  <c r="BB57" i="14" s="1"/>
  <c r="BC55" i="14" s="1"/>
  <c r="BC57" i="14" s="1"/>
  <c r="BD55" i="14" s="1"/>
  <c r="BD57" i="14" s="1"/>
  <c r="BE55" i="14" s="1"/>
  <c r="BE57" i="14" s="1"/>
  <c r="BF55" i="14" s="1"/>
  <c r="BF57" i="14" s="1"/>
  <c r="BG55" i="14" s="1"/>
  <c r="BG57" i="14" s="1"/>
  <c r="BH55" i="14" s="1"/>
  <c r="BH57" i="14" s="1"/>
  <c r="G47" i="4"/>
  <c r="C60" i="4"/>
  <c r="C61" i="4" s="1"/>
  <c r="D50" i="2" s="1"/>
  <c r="AP66" i="14"/>
  <c r="AP27" i="4" s="1"/>
  <c r="BE66" i="14"/>
  <c r="BE27" i="4"/>
  <c r="BD27" i="4"/>
  <c r="BP32" i="4"/>
  <c r="BL27" i="4"/>
  <c r="BQ32" i="4"/>
  <c r="BM27" i="4"/>
  <c r="BM32" i="4" s="1"/>
  <c r="BL32" i="4"/>
  <c r="BH27" i="4"/>
  <c r="BH32" i="4" s="1"/>
  <c r="BI27" i="4"/>
  <c r="BI32" i="4" s="1"/>
  <c r="BN32" i="4"/>
  <c r="BJ27" i="4"/>
  <c r="O37" i="14"/>
  <c r="P35" i="14" s="1"/>
  <c r="P37" i="14" s="1"/>
  <c r="Q35" i="14" s="1"/>
  <c r="Q37" i="14" s="1"/>
  <c r="R35" i="14" s="1"/>
  <c r="R37" i="14" s="1"/>
  <c r="S35" i="14" s="1"/>
  <c r="S37" i="14" s="1"/>
  <c r="T35" i="14" s="1"/>
  <c r="T37" i="14" s="1"/>
  <c r="U35" i="14" s="1"/>
  <c r="U37" i="14" s="1"/>
  <c r="V35" i="14" s="1"/>
  <c r="V37" i="14" s="1"/>
  <c r="W35" i="14" s="1"/>
  <c r="W37" i="14" s="1"/>
  <c r="X35" i="14" s="1"/>
  <c r="X37" i="14" s="1"/>
  <c r="Y35" i="14" s="1"/>
  <c r="Y37" i="14" s="1"/>
  <c r="Z35" i="14" s="1"/>
  <c r="Z37" i="14" s="1"/>
  <c r="AA35" i="14" s="1"/>
  <c r="AA37" i="14" s="1"/>
  <c r="AB35" i="14" s="1"/>
  <c r="AB37" i="14" s="1"/>
  <c r="AC35" i="14" s="1"/>
  <c r="AC37" i="14" s="1"/>
  <c r="AD35" i="14" s="1"/>
  <c r="AD37" i="14" s="1"/>
  <c r="AE35" i="14" s="1"/>
  <c r="AE37" i="14" s="1"/>
  <c r="AF35" i="14" s="1"/>
  <c r="AF37" i="14" s="1"/>
  <c r="AG35" i="14" s="1"/>
  <c r="AG37" i="14" s="1"/>
  <c r="AH35" i="14" s="1"/>
  <c r="AH37" i="14" s="1"/>
  <c r="AI35" i="14" s="1"/>
  <c r="AI37" i="14" s="1"/>
  <c r="BB66" i="14"/>
  <c r="D49" i="14"/>
  <c r="E47" i="14" s="1"/>
  <c r="E49" i="14" s="1"/>
  <c r="F47" i="14" s="1"/>
  <c r="F49" i="14" s="1"/>
  <c r="G47" i="14" s="1"/>
  <c r="G49" i="14" s="1"/>
  <c r="H47" i="14" s="1"/>
  <c r="H49" i="14" s="1"/>
  <c r="I47" i="14" s="1"/>
  <c r="I49" i="14" s="1"/>
  <c r="J47" i="14" s="1"/>
  <c r="J49" i="14" s="1"/>
  <c r="K47" i="14" s="1"/>
  <c r="K49" i="14" s="1"/>
  <c r="L47" i="14" s="1"/>
  <c r="L49" i="14" s="1"/>
  <c r="M47" i="14" s="1"/>
  <c r="M49" i="14" s="1"/>
  <c r="N47" i="14" s="1"/>
  <c r="N49" i="14" s="1"/>
  <c r="O47" i="14" s="1"/>
  <c r="O49" i="14" s="1"/>
  <c r="P47" i="14" s="1"/>
  <c r="P49" i="14" s="1"/>
  <c r="Q47" i="14" s="1"/>
  <c r="Q49" i="14" s="1"/>
  <c r="R47" i="14" s="1"/>
  <c r="R49" i="14" s="1"/>
  <c r="S47" i="14" s="1"/>
  <c r="S49" i="14" s="1"/>
  <c r="T47" i="14" s="1"/>
  <c r="T49" i="14" s="1"/>
  <c r="U47" i="14" s="1"/>
  <c r="U49" i="14" s="1"/>
  <c r="V47" i="14" s="1"/>
  <c r="V49" i="14" s="1"/>
  <c r="W47" i="14" s="1"/>
  <c r="W49" i="14" s="1"/>
  <c r="X47" i="14" s="1"/>
  <c r="X49" i="14" s="1"/>
  <c r="Y47" i="14" s="1"/>
  <c r="Y49" i="14" s="1"/>
  <c r="Z47" i="14" s="1"/>
  <c r="Z49" i="14" s="1"/>
  <c r="AA47" i="14" s="1"/>
  <c r="AA49" i="14" s="1"/>
  <c r="AB47" i="14" s="1"/>
  <c r="AB49" i="14" s="1"/>
  <c r="AC47" i="14" s="1"/>
  <c r="AC49" i="14" s="1"/>
  <c r="AD47" i="14" s="1"/>
  <c r="AD49" i="14" s="1"/>
  <c r="AE47" i="14" s="1"/>
  <c r="AE49" i="14" s="1"/>
  <c r="AF47" i="14" s="1"/>
  <c r="AF49" i="14" s="1"/>
  <c r="AG47" i="14" s="1"/>
  <c r="AG49" i="14" s="1"/>
  <c r="AH47" i="14" s="1"/>
  <c r="AH49" i="14" s="1"/>
  <c r="AI47" i="14" s="1"/>
  <c r="AI49" i="14" s="1"/>
  <c r="AJ47" i="14" s="1"/>
  <c r="AJ49" i="14" s="1"/>
  <c r="AK47" i="14" s="1"/>
  <c r="AK49" i="14" s="1"/>
  <c r="AL47" i="14" s="1"/>
  <c r="AL49" i="14" s="1"/>
  <c r="AM47" i="14" s="1"/>
  <c r="AM49" i="14" s="1"/>
  <c r="AN47" i="14" s="1"/>
  <c r="AN49" i="14" s="1"/>
  <c r="AO47" i="14" s="1"/>
  <c r="AO49" i="14" s="1"/>
  <c r="AP47" i="14" s="1"/>
  <c r="AP49" i="14" s="1"/>
  <c r="AQ47" i="14" s="1"/>
  <c r="AQ49" i="14" s="1"/>
  <c r="AR47" i="14" s="1"/>
  <c r="AR49" i="14" s="1"/>
  <c r="AS47" i="14" s="1"/>
  <c r="AS49" i="14" s="1"/>
  <c r="AT47" i="14" s="1"/>
  <c r="AT49" i="14" s="1"/>
  <c r="AU47" i="14" s="1"/>
  <c r="AU49" i="14" s="1"/>
  <c r="AV47" i="14" s="1"/>
  <c r="AV49" i="14" s="1"/>
  <c r="AW47" i="14" s="1"/>
  <c r="AW49" i="14" s="1"/>
  <c r="AX47" i="14" s="1"/>
  <c r="AN66" i="14"/>
  <c r="AN27" i="4" s="1"/>
  <c r="AQ66" i="14"/>
  <c r="AQ27" i="4" s="1"/>
  <c r="D25" i="14"/>
  <c r="E23" i="14" s="1"/>
  <c r="E25" i="14" s="1"/>
  <c r="F23" i="14" s="1"/>
  <c r="F25" i="14" s="1"/>
  <c r="G23" i="14" s="1"/>
  <c r="G25" i="14" s="1"/>
  <c r="H23" i="14" s="1"/>
  <c r="H25" i="14" s="1"/>
  <c r="I23" i="14" s="1"/>
  <c r="I25" i="14" s="1"/>
  <c r="J23" i="14" s="1"/>
  <c r="J25" i="14" s="1"/>
  <c r="K23" i="14" s="1"/>
  <c r="K25" i="14" s="1"/>
  <c r="L23" i="14" s="1"/>
  <c r="L25" i="14" s="1"/>
  <c r="M23" i="14" s="1"/>
  <c r="M25" i="14" s="1"/>
  <c r="N23" i="14" s="1"/>
  <c r="N25" i="14" s="1"/>
  <c r="O23" i="14" s="1"/>
  <c r="O25" i="14" s="1"/>
  <c r="P23" i="14" s="1"/>
  <c r="P25" i="14" s="1"/>
  <c r="Q23" i="14" s="1"/>
  <c r="Q25" i="14" s="1"/>
  <c r="R23" i="14" s="1"/>
  <c r="R25" i="14" s="1"/>
  <c r="S23" i="14" s="1"/>
  <c r="S25" i="14" s="1"/>
  <c r="T23" i="14" s="1"/>
  <c r="T25" i="14" s="1"/>
  <c r="U23" i="14" s="1"/>
  <c r="U25" i="14" s="1"/>
  <c r="V23" i="14" s="1"/>
  <c r="V25" i="14" s="1"/>
  <c r="W23" i="14" s="1"/>
  <c r="W25" i="14" s="1"/>
  <c r="X23" i="14" s="1"/>
  <c r="X25" i="14" s="1"/>
  <c r="AL66" i="14"/>
  <c r="AL27" i="4" s="1"/>
  <c r="AC66" i="14"/>
  <c r="AC27" i="4" s="1"/>
  <c r="D41" i="14"/>
  <c r="E39" i="14" s="1"/>
  <c r="E41" i="14" s="1"/>
  <c r="F39" i="14" s="1"/>
  <c r="F41" i="14" s="1"/>
  <c r="G39" i="14" s="1"/>
  <c r="G41" i="14" s="1"/>
  <c r="H39" i="14" s="1"/>
  <c r="H41" i="14" s="1"/>
  <c r="I39" i="14" s="1"/>
  <c r="I41" i="14" s="1"/>
  <c r="J39" i="14" s="1"/>
  <c r="J41" i="14" s="1"/>
  <c r="K39" i="14" s="1"/>
  <c r="K41" i="14" s="1"/>
  <c r="L39" i="14" s="1"/>
  <c r="L41" i="14" s="1"/>
  <c r="M39" i="14" s="1"/>
  <c r="M41" i="14" s="1"/>
  <c r="N39" i="14" s="1"/>
  <c r="N41" i="14" s="1"/>
  <c r="O39" i="14" s="1"/>
  <c r="O41" i="14" s="1"/>
  <c r="P39" i="14" s="1"/>
  <c r="P41" i="14" s="1"/>
  <c r="Q39" i="14" s="1"/>
  <c r="Q41" i="14" s="1"/>
  <c r="R39" i="14" s="1"/>
  <c r="R41" i="14" s="1"/>
  <c r="S39" i="14" s="1"/>
  <c r="S41" i="14" s="1"/>
  <c r="T39" i="14" s="1"/>
  <c r="T41" i="14" s="1"/>
  <c r="U39" i="14" s="1"/>
  <c r="U41" i="14" s="1"/>
  <c r="V39" i="14" s="1"/>
  <c r="V41" i="14" s="1"/>
  <c r="W39" i="14" s="1"/>
  <c r="W41" i="14" s="1"/>
  <c r="X39" i="14" s="1"/>
  <c r="X41" i="14" s="1"/>
  <c r="Y39" i="14" s="1"/>
  <c r="Y41" i="14" s="1"/>
  <c r="Z39" i="14" s="1"/>
  <c r="Z41" i="14" s="1"/>
  <c r="AA39" i="14" s="1"/>
  <c r="AA41" i="14" s="1"/>
  <c r="AB39" i="14" s="1"/>
  <c r="AB41" i="14" s="1"/>
  <c r="AC39" i="14" s="1"/>
  <c r="AC41" i="14" s="1"/>
  <c r="AD39" i="14" s="1"/>
  <c r="AD41" i="14" s="1"/>
  <c r="AE39" i="14" s="1"/>
  <c r="AE41" i="14" s="1"/>
  <c r="AF39" i="14" s="1"/>
  <c r="AF41" i="14" s="1"/>
  <c r="AG39" i="14" s="1"/>
  <c r="AG41" i="14" s="1"/>
  <c r="AH39" i="14" s="1"/>
  <c r="AH41" i="14" s="1"/>
  <c r="AI39" i="14" s="1"/>
  <c r="AI41" i="14" s="1"/>
  <c r="AJ39" i="14" s="1"/>
  <c r="AJ41" i="14" s="1"/>
  <c r="AK39" i="14" s="1"/>
  <c r="AK41" i="14" s="1"/>
  <c r="AL39" i="14" s="1"/>
  <c r="AL41" i="14" s="1"/>
  <c r="AM39" i="14" s="1"/>
  <c r="AM41" i="14" s="1"/>
  <c r="AN39" i="14" s="1"/>
  <c r="G66" i="14"/>
  <c r="G27" i="4" s="1"/>
  <c r="N66" i="14"/>
  <c r="N27" i="4" s="1"/>
  <c r="V66" i="14"/>
  <c r="V27" i="4" s="1"/>
  <c r="AJ66" i="14"/>
  <c r="AJ27" i="4" s="1"/>
  <c r="AD66" i="14"/>
  <c r="AD27" i="4" s="1"/>
  <c r="BG66" i="14"/>
  <c r="Q66" i="14"/>
  <c r="Q27" i="4" s="1"/>
  <c r="S66" i="14"/>
  <c r="S27" i="4" s="1"/>
  <c r="L29" i="14"/>
  <c r="M27" i="14" s="1"/>
  <c r="M29" i="14" s="1"/>
  <c r="N27" i="14" s="1"/>
  <c r="N29" i="14" s="1"/>
  <c r="O27" i="14" s="1"/>
  <c r="O29" i="14" s="1"/>
  <c r="P27" i="14" s="1"/>
  <c r="P29" i="14" s="1"/>
  <c r="Q27" i="14" s="1"/>
  <c r="Q29" i="14" s="1"/>
  <c r="R27" i="14" s="1"/>
  <c r="R29" i="14" s="1"/>
  <c r="S27" i="14" s="1"/>
  <c r="S29" i="14" s="1"/>
  <c r="T27" i="14" s="1"/>
  <c r="T29" i="14" s="1"/>
  <c r="U27" i="14" s="1"/>
  <c r="U29" i="14" s="1"/>
  <c r="V27" i="14" s="1"/>
  <c r="V29" i="14" s="1"/>
  <c r="W27" i="14" s="1"/>
  <c r="W29" i="14" s="1"/>
  <c r="X27" i="14" s="1"/>
  <c r="X29" i="14" s="1"/>
  <c r="Y27" i="14" s="1"/>
  <c r="Y29" i="14" s="1"/>
  <c r="Z27" i="14" s="1"/>
  <c r="Z29" i="14" s="1"/>
  <c r="AA27" i="14" s="1"/>
  <c r="AA29" i="14" s="1"/>
  <c r="AB27" i="14" s="1"/>
  <c r="AB29" i="14" s="1"/>
  <c r="AC27" i="14" s="1"/>
  <c r="AC29" i="14" s="1"/>
  <c r="D65" i="14"/>
  <c r="Z66" i="14"/>
  <c r="Z27" i="4" s="1"/>
  <c r="AH66" i="14"/>
  <c r="AH27" i="4" s="1"/>
  <c r="P66" i="14"/>
  <c r="P27" i="4" s="1"/>
  <c r="R66" i="14"/>
  <c r="R27" i="4" s="1"/>
  <c r="F66" i="14"/>
  <c r="F27" i="4" s="1"/>
  <c r="AO66" i="14"/>
  <c r="AO27" i="4" s="1"/>
  <c r="AI66" i="14"/>
  <c r="AI27" i="4" s="1"/>
  <c r="AE66" i="14"/>
  <c r="AE27" i="4" s="1"/>
  <c r="H66" i="14"/>
  <c r="H27" i="4" s="1"/>
  <c r="T66" i="14"/>
  <c r="T27" i="4" s="1"/>
  <c r="E66" i="14"/>
  <c r="E27" i="4" s="1"/>
  <c r="K66" i="14"/>
  <c r="K27" i="4" s="1"/>
  <c r="AK66" i="14"/>
  <c r="AK27" i="4" s="1"/>
  <c r="I66" i="14"/>
  <c r="I27" i="4" s="1"/>
  <c r="AF66" i="14"/>
  <c r="AF27" i="4" s="1"/>
  <c r="X66" i="14"/>
  <c r="X27" i="4" s="1"/>
  <c r="Y66" i="14"/>
  <c r="Y27" i="4" s="1"/>
  <c r="AR66" i="14"/>
  <c r="AR27" i="4" s="1"/>
  <c r="AB66" i="14"/>
  <c r="AB27" i="4" s="1"/>
  <c r="L66" i="14"/>
  <c r="L27" i="4" s="1"/>
  <c r="M66" i="14"/>
  <c r="M27" i="4" s="1"/>
  <c r="D66" i="14"/>
  <c r="D27" i="4" s="1"/>
  <c r="D61" i="14"/>
  <c r="E59" i="14" s="1"/>
  <c r="E61" i="14" s="1"/>
  <c r="F59" i="14" s="1"/>
  <c r="F61" i="14" s="1"/>
  <c r="G59" i="14" s="1"/>
  <c r="G61" i="14" s="1"/>
  <c r="H59" i="14" s="1"/>
  <c r="H61" i="14" s="1"/>
  <c r="I59" i="14" s="1"/>
  <c r="I61" i="14" s="1"/>
  <c r="J59" i="14" s="1"/>
  <c r="J61" i="14" s="1"/>
  <c r="K59" i="14" s="1"/>
  <c r="K61" i="14" s="1"/>
  <c r="L59" i="14" s="1"/>
  <c r="L61" i="14" s="1"/>
  <c r="M59" i="14" s="1"/>
  <c r="M61" i="14" s="1"/>
  <c r="N59" i="14" s="1"/>
  <c r="N61" i="14" s="1"/>
  <c r="O59" i="14" s="1"/>
  <c r="O61" i="14" s="1"/>
  <c r="P59" i="14" s="1"/>
  <c r="P61" i="14" s="1"/>
  <c r="Q59" i="14" s="1"/>
  <c r="Q61" i="14" s="1"/>
  <c r="R59" i="14" s="1"/>
  <c r="R61" i="14" s="1"/>
  <c r="S59" i="14" s="1"/>
  <c r="S61" i="14" s="1"/>
  <c r="T59" i="14" s="1"/>
  <c r="T61" i="14" s="1"/>
  <c r="U59" i="14" s="1"/>
  <c r="U61" i="14" s="1"/>
  <c r="V59" i="14" s="1"/>
  <c r="V61" i="14" s="1"/>
  <c r="W59" i="14" s="1"/>
  <c r="W61" i="14" s="1"/>
  <c r="X59" i="14" s="1"/>
  <c r="X61" i="14" s="1"/>
  <c r="Y59" i="14" s="1"/>
  <c r="Y61" i="14" s="1"/>
  <c r="Z59" i="14" s="1"/>
  <c r="Z61" i="14" s="1"/>
  <c r="AA59" i="14" s="1"/>
  <c r="AA61" i="14" s="1"/>
  <c r="AB59" i="14" s="1"/>
  <c r="AB61" i="14" s="1"/>
  <c r="AC59" i="14" s="1"/>
  <c r="AC61" i="14" s="1"/>
  <c r="AD59" i="14" s="1"/>
  <c r="AD61" i="14" s="1"/>
  <c r="AE59" i="14" s="1"/>
  <c r="AE61" i="14" s="1"/>
  <c r="AF59" i="14" s="1"/>
  <c r="AF61" i="14" s="1"/>
  <c r="AG59" i="14" s="1"/>
  <c r="AG61" i="14" s="1"/>
  <c r="AH59" i="14" s="1"/>
  <c r="AH61" i="14" s="1"/>
  <c r="AI59" i="14" s="1"/>
  <c r="AI61" i="14" s="1"/>
  <c r="AJ59" i="14" s="1"/>
  <c r="AJ61" i="14" s="1"/>
  <c r="AK59" i="14" s="1"/>
  <c r="AK61" i="14" s="1"/>
  <c r="AL59" i="14" s="1"/>
  <c r="AL61" i="14" s="1"/>
  <c r="AM59" i="14" s="1"/>
  <c r="AM61" i="14" s="1"/>
  <c r="AN59" i="14" s="1"/>
  <c r="AN61" i="14" s="1"/>
  <c r="AO59" i="14" s="1"/>
  <c r="AO61" i="14" s="1"/>
  <c r="AP59" i="14" s="1"/>
  <c r="AP61" i="14" s="1"/>
  <c r="AQ59" i="14" s="1"/>
  <c r="AQ61" i="14" s="1"/>
  <c r="AR59" i="14" s="1"/>
  <c r="AR61" i="14" s="1"/>
  <c r="AS59" i="14" s="1"/>
  <c r="AS61" i="14" s="1"/>
  <c r="AT59" i="14" s="1"/>
  <c r="AT61" i="14" s="1"/>
  <c r="AU59" i="14" s="1"/>
  <c r="AU61" i="14" s="1"/>
  <c r="AV59" i="14" s="1"/>
  <c r="AV61" i="14" s="1"/>
  <c r="AW59" i="14" s="1"/>
  <c r="AW61" i="14" s="1"/>
  <c r="AX59" i="14" s="1"/>
  <c r="AX61" i="14" s="1"/>
  <c r="AY59" i="14" s="1"/>
  <c r="AY61" i="14" s="1"/>
  <c r="AZ59" i="14" s="1"/>
  <c r="AZ61" i="14" s="1"/>
  <c r="BA59" i="14" s="1"/>
  <c r="BA61" i="14" s="1"/>
  <c r="BB59" i="14" s="1"/>
  <c r="BB61" i="14" s="1"/>
  <c r="BC59" i="14" s="1"/>
  <c r="BC61" i="14" s="1"/>
  <c r="BD59" i="14" s="1"/>
  <c r="BD61" i="14" s="1"/>
  <c r="BE59" i="14" s="1"/>
  <c r="BE61" i="14" s="1"/>
  <c r="BF59" i="14" s="1"/>
  <c r="BF61" i="14" s="1"/>
  <c r="BG59" i="14" s="1"/>
  <c r="BG61" i="14" s="1"/>
  <c r="BH59" i="14" s="1"/>
  <c r="BH61" i="14" s="1"/>
  <c r="BI59" i="14" s="1"/>
  <c r="BI61" i="14" s="1"/>
  <c r="BJ59" i="14" s="1"/>
  <c r="BJ61" i="14" s="1"/>
  <c r="BK59" i="14" s="1"/>
  <c r="BK61" i="14" s="1"/>
  <c r="BL59" i="14" s="1"/>
  <c r="BL61" i="14" s="1"/>
  <c r="BM59" i="14" s="1"/>
  <c r="J66" i="14"/>
  <c r="J27" i="4" s="1"/>
  <c r="BK66" i="14"/>
  <c r="O66" i="14"/>
  <c r="O27" i="4" s="1"/>
  <c r="AX66" i="14"/>
  <c r="BA66" i="14"/>
  <c r="AM66" i="14"/>
  <c r="AM27" i="4" s="1"/>
  <c r="BC66" i="14"/>
  <c r="AY66" i="14"/>
  <c r="AS66" i="14"/>
  <c r="AS27" i="4" s="1"/>
  <c r="AA66" i="14"/>
  <c r="AA27" i="4" s="1"/>
  <c r="AW66" i="14"/>
  <c r="AG66" i="14"/>
  <c r="AG27" i="4" s="1"/>
  <c r="W66" i="14"/>
  <c r="W27" i="4" s="1"/>
  <c r="E21" i="14"/>
  <c r="F19" i="14" s="1"/>
  <c r="F21" i="14" s="1"/>
  <c r="G19" i="14" s="1"/>
  <c r="G21" i="14" s="1"/>
  <c r="H19" i="14" s="1"/>
  <c r="H21" i="14" s="1"/>
  <c r="I19" i="14" s="1"/>
  <c r="I21" i="14" s="1"/>
  <c r="J19" i="14" s="1"/>
  <c r="J21" i="14" s="1"/>
  <c r="K19" i="14" s="1"/>
  <c r="K21" i="14" s="1"/>
  <c r="L19" i="14" s="1"/>
  <c r="L21" i="14" s="1"/>
  <c r="M19" i="14" s="1"/>
  <c r="M21" i="14" s="1"/>
  <c r="N19" i="14" s="1"/>
  <c r="N21" i="14" s="1"/>
  <c r="O19" i="14" s="1"/>
  <c r="O21" i="14" s="1"/>
  <c r="P19" i="14" s="1"/>
  <c r="P21" i="14" s="1"/>
  <c r="Q19" i="14" s="1"/>
  <c r="Q21" i="14" s="1"/>
  <c r="R19" i="14" s="1"/>
  <c r="R21" i="14" s="1"/>
  <c r="S19" i="14" s="1"/>
  <c r="S21" i="14" s="1"/>
  <c r="U66" i="14"/>
  <c r="U27" i="4" s="1"/>
  <c r="AZ66" i="14"/>
  <c r="E31" i="14"/>
  <c r="D53" i="14"/>
  <c r="E51" i="14" s="1"/>
  <c r="E53" i="14" s="1"/>
  <c r="F51" i="14" s="1"/>
  <c r="F53" i="14" s="1"/>
  <c r="G51" i="14" s="1"/>
  <c r="G53" i="14" s="1"/>
  <c r="H51" i="14" s="1"/>
  <c r="H53" i="14" s="1"/>
  <c r="I51" i="14" s="1"/>
  <c r="I53" i="14" s="1"/>
  <c r="J51" i="14" s="1"/>
  <c r="J53" i="14" s="1"/>
  <c r="K51" i="14" s="1"/>
  <c r="K53" i="14" s="1"/>
  <c r="L51" i="14" s="1"/>
  <c r="L53" i="14" s="1"/>
  <c r="M51" i="14" s="1"/>
  <c r="M53" i="14" s="1"/>
  <c r="N51" i="14" s="1"/>
  <c r="N53" i="14" s="1"/>
  <c r="O51" i="14" s="1"/>
  <c r="O53" i="14" s="1"/>
  <c r="P51" i="14" s="1"/>
  <c r="P53" i="14" s="1"/>
  <c r="Q51" i="14" s="1"/>
  <c r="Q53" i="14" s="1"/>
  <c r="R51" i="14" s="1"/>
  <c r="R53" i="14" s="1"/>
  <c r="S51" i="14" s="1"/>
  <c r="S53" i="14" s="1"/>
  <c r="T51" i="14" s="1"/>
  <c r="T53" i="14" s="1"/>
  <c r="U51" i="14" s="1"/>
  <c r="U53" i="14" s="1"/>
  <c r="V51" i="14" s="1"/>
  <c r="V53" i="14" s="1"/>
  <c r="W51" i="14" s="1"/>
  <c r="W53" i="14" s="1"/>
  <c r="X51" i="14" s="1"/>
  <c r="X53" i="14" s="1"/>
  <c r="Y51" i="14" s="1"/>
  <c r="Y53" i="14" s="1"/>
  <c r="Z51" i="14" s="1"/>
  <c r="Z53" i="14" s="1"/>
  <c r="AA51" i="14" s="1"/>
  <c r="AA53" i="14" s="1"/>
  <c r="AB51" i="14" s="1"/>
  <c r="AB53" i="14" s="1"/>
  <c r="AC51" i="14" s="1"/>
  <c r="AC53" i="14" s="1"/>
  <c r="AD51" i="14" s="1"/>
  <c r="AD53" i="14" s="1"/>
  <c r="AE51" i="14" s="1"/>
  <c r="AE53" i="14" s="1"/>
  <c r="AF51" i="14" s="1"/>
  <c r="AF53" i="14" s="1"/>
  <c r="AG51" i="14" s="1"/>
  <c r="AG53" i="14" s="1"/>
  <c r="AH51" i="14" s="1"/>
  <c r="AH53" i="14" s="1"/>
  <c r="AI51" i="14" s="1"/>
  <c r="AI53" i="14" s="1"/>
  <c r="AJ51" i="14" s="1"/>
  <c r="AJ53" i="14" s="1"/>
  <c r="AK51" i="14" s="1"/>
  <c r="AK53" i="14" s="1"/>
  <c r="AL51" i="14" s="1"/>
  <c r="AL53" i="14" s="1"/>
  <c r="AM51" i="14" s="1"/>
  <c r="AM53" i="14" s="1"/>
  <c r="AN51" i="14" s="1"/>
  <c r="AN53" i="14" s="1"/>
  <c r="AO51" i="14" s="1"/>
  <c r="AO53" i="14" s="1"/>
  <c r="AP51" i="14" s="1"/>
  <c r="AP53" i="14" s="1"/>
  <c r="AQ51" i="14" s="1"/>
  <c r="AQ53" i="14" s="1"/>
  <c r="AR51" i="14" s="1"/>
  <c r="AR53" i="14" s="1"/>
  <c r="AS51" i="14" s="1"/>
  <c r="AS53" i="14" s="1"/>
  <c r="AT51" i="14" s="1"/>
  <c r="AT53" i="14" s="1"/>
  <c r="AU51" i="14" s="1"/>
  <c r="AU53" i="14" s="1"/>
  <c r="AV51" i="14" s="1"/>
  <c r="AV53" i="14" s="1"/>
  <c r="AW51" i="14" s="1"/>
  <c r="AW53" i="14" s="1"/>
  <c r="AX51" i="14" s="1"/>
  <c r="AX53" i="14" s="1"/>
  <c r="AY51" i="14" s="1"/>
  <c r="AY53" i="14" s="1"/>
  <c r="AZ51" i="14" s="1"/>
  <c r="AZ53" i="14" s="1"/>
  <c r="BA51" i="14" s="1"/>
  <c r="BA53" i="14" s="1"/>
  <c r="BB51" i="14" s="1"/>
  <c r="BB53" i="14" s="1"/>
  <c r="BC51" i="14" s="1"/>
  <c r="AV66" i="14"/>
  <c r="D45" i="14"/>
  <c r="E43" i="14" s="1"/>
  <c r="E45" i="14" s="1"/>
  <c r="F43" i="14" s="1"/>
  <c r="F45" i="14" s="1"/>
  <c r="G43" i="14" s="1"/>
  <c r="G45" i="14" s="1"/>
  <c r="H43" i="14" s="1"/>
  <c r="H45" i="14" s="1"/>
  <c r="I43" i="14" s="1"/>
  <c r="I45" i="14" s="1"/>
  <c r="J43" i="14" s="1"/>
  <c r="J45" i="14" s="1"/>
  <c r="K43" i="14" s="1"/>
  <c r="K45" i="14" s="1"/>
  <c r="L43" i="14" s="1"/>
  <c r="L45" i="14" s="1"/>
  <c r="M43" i="14" s="1"/>
  <c r="M45" i="14" s="1"/>
  <c r="N43" i="14" s="1"/>
  <c r="N45" i="14" s="1"/>
  <c r="O43" i="14" s="1"/>
  <c r="O45" i="14" s="1"/>
  <c r="P43" i="14" s="1"/>
  <c r="P45" i="14" s="1"/>
  <c r="Q43" i="14" s="1"/>
  <c r="Q45" i="14" s="1"/>
  <c r="R43" i="14" s="1"/>
  <c r="R45" i="14" s="1"/>
  <c r="S43" i="14" s="1"/>
  <c r="S45" i="14" s="1"/>
  <c r="T43" i="14" s="1"/>
  <c r="T45" i="14" s="1"/>
  <c r="U43" i="14" s="1"/>
  <c r="U45" i="14" s="1"/>
  <c r="V43" i="14" s="1"/>
  <c r="V45" i="14" s="1"/>
  <c r="W43" i="14" s="1"/>
  <c r="W45" i="14" s="1"/>
  <c r="X43" i="14" s="1"/>
  <c r="X45" i="14" s="1"/>
  <c r="Y43" i="14" s="1"/>
  <c r="Y45" i="14" s="1"/>
  <c r="Z43" i="14" s="1"/>
  <c r="Z45" i="14" s="1"/>
  <c r="AA43" i="14" s="1"/>
  <c r="AA45" i="14" s="1"/>
  <c r="AB43" i="14" s="1"/>
  <c r="AB45" i="14" s="1"/>
  <c r="AC43" i="14" s="1"/>
  <c r="AC45" i="14" s="1"/>
  <c r="AD43" i="14" s="1"/>
  <c r="AD45" i="14" s="1"/>
  <c r="AE43" i="14" s="1"/>
  <c r="AE45" i="14" s="1"/>
  <c r="AF43" i="14" s="1"/>
  <c r="AF45" i="14" s="1"/>
  <c r="AG43" i="14" s="1"/>
  <c r="AG45" i="14" s="1"/>
  <c r="AH43" i="14" s="1"/>
  <c r="AH45" i="14" s="1"/>
  <c r="AI43" i="14" s="1"/>
  <c r="AI45" i="14" s="1"/>
  <c r="AJ43" i="14" s="1"/>
  <c r="AJ45" i="14" s="1"/>
  <c r="AK43" i="14" s="1"/>
  <c r="AK45" i="14" s="1"/>
  <c r="AL43" i="14" s="1"/>
  <c r="AL45" i="14" s="1"/>
  <c r="AM43" i="14" s="1"/>
  <c r="AM45" i="14" s="1"/>
  <c r="AN43" i="14" s="1"/>
  <c r="AN45" i="14" s="1"/>
  <c r="AO43" i="14" s="1"/>
  <c r="AO45" i="14" s="1"/>
  <c r="AP43" i="14" s="1"/>
  <c r="AP45" i="14" s="1"/>
  <c r="AQ43" i="14" s="1"/>
  <c r="AQ45" i="14" s="1"/>
  <c r="AR43" i="14" s="1"/>
  <c r="AR45" i="14" s="1"/>
  <c r="AS43" i="14" s="1"/>
  <c r="AT66" i="14"/>
  <c r="AT27" i="4" s="1"/>
  <c r="AU66" i="14"/>
  <c r="AU27" i="4" s="1"/>
  <c r="BF66" i="14"/>
  <c r="D7" i="6" l="1"/>
  <c r="D12" i="6" s="1"/>
  <c r="BB27" i="4"/>
  <c r="BG27" i="4"/>
  <c r="BG32" i="4" s="1"/>
  <c r="BE32" i="4"/>
  <c r="BA27" i="4"/>
  <c r="BA32" i="4" s="1"/>
  <c r="BB32" i="4"/>
  <c r="AX27" i="4"/>
  <c r="AY27" i="4"/>
  <c r="BC27" i="4"/>
  <c r="BC32" i="4" s="1"/>
  <c r="BO32" i="4"/>
  <c r="BK27" i="4"/>
  <c r="BK32" i="4" s="1"/>
  <c r="AV27" i="4"/>
  <c r="BD32" i="4"/>
  <c r="AZ27" i="4"/>
  <c r="AZ32" i="4" s="1"/>
  <c r="AW27" i="4"/>
  <c r="BJ32" i="4"/>
  <c r="BF27" i="4"/>
  <c r="BF32" i="4" s="1"/>
  <c r="AS45" i="14"/>
  <c r="AS65" i="14"/>
  <c r="BC53" i="14"/>
  <c r="BC65" i="14"/>
  <c r="D67" i="14"/>
  <c r="BH65" i="14"/>
  <c r="AN65" i="14"/>
  <c r="AN41" i="14"/>
  <c r="BM65" i="14"/>
  <c r="BM61" i="14"/>
  <c r="E65" i="14"/>
  <c r="E33" i="14"/>
  <c r="BI55" i="14"/>
  <c r="BH67" i="14"/>
  <c r="AI65" i="14"/>
  <c r="AX65" i="14"/>
  <c r="AX49" i="14"/>
  <c r="AI67" i="14"/>
  <c r="AJ35" i="14"/>
  <c r="E67" i="14" l="1"/>
  <c r="F31" i="14"/>
  <c r="BM67" i="14"/>
  <c r="BN59" i="14"/>
  <c r="AN67" i="14"/>
  <c r="AO39" i="14"/>
  <c r="AJ65" i="14"/>
  <c r="AJ37" i="14"/>
  <c r="AY47" i="14"/>
  <c r="AX67" i="14"/>
  <c r="BC67" i="14"/>
  <c r="BD51" i="14"/>
  <c r="BI57" i="14"/>
  <c r="BI65" i="14"/>
  <c r="AS67" i="14"/>
  <c r="AT43" i="14"/>
  <c r="C17" i="10"/>
  <c r="H23" i="10" s="1"/>
  <c r="C18" i="10"/>
  <c r="C16" i="10"/>
  <c r="C17" i="3"/>
  <c r="C18" i="3"/>
  <c r="BD65" i="14" l="1"/>
  <c r="BD53" i="14"/>
  <c r="AY65" i="14"/>
  <c r="AY49" i="14"/>
  <c r="AJ67" i="14"/>
  <c r="AK35" i="14"/>
  <c r="AO65" i="14"/>
  <c r="AO41" i="14"/>
  <c r="AT45" i="14"/>
  <c r="AT65" i="14"/>
  <c r="BN61" i="14"/>
  <c r="BN65" i="14"/>
  <c r="F33" i="14"/>
  <c r="F65" i="14"/>
  <c r="BJ55" i="14"/>
  <c r="BI67" i="14"/>
  <c r="BN67" i="14" l="1"/>
  <c r="BO59" i="14"/>
  <c r="AU43" i="14"/>
  <c r="AT67" i="14"/>
  <c r="AO67" i="14"/>
  <c r="AP39" i="14"/>
  <c r="AK65" i="14"/>
  <c r="AK37" i="14"/>
  <c r="AZ47" i="14"/>
  <c r="AY67" i="14"/>
  <c r="BJ57" i="14"/>
  <c r="BJ65" i="14"/>
  <c r="BD67" i="14"/>
  <c r="BE51" i="14"/>
  <c r="F67" i="14"/>
  <c r="G31" i="14"/>
  <c r="G25" i="2"/>
  <c r="BK55" i="14" l="1"/>
  <c r="BJ67" i="14"/>
  <c r="AP41" i="14"/>
  <c r="AP65" i="14"/>
  <c r="BE53" i="14"/>
  <c r="BE65" i="14"/>
  <c r="BO61" i="14"/>
  <c r="BO65" i="14"/>
  <c r="AZ65" i="14"/>
  <c r="AZ49" i="14"/>
  <c r="AK67" i="14"/>
  <c r="AL35" i="14"/>
  <c r="G65" i="14"/>
  <c r="G33" i="14"/>
  <c r="AU45" i="14"/>
  <c r="AU65" i="14"/>
  <c r="C36" i="2" l="1"/>
  <c r="BE67" i="14"/>
  <c r="BF51" i="14"/>
  <c r="G67" i="14"/>
  <c r="H31" i="14"/>
  <c r="AL65" i="14"/>
  <c r="AL37" i="14"/>
  <c r="AZ67" i="14"/>
  <c r="BA47" i="14"/>
  <c r="BO67" i="14"/>
  <c r="BP59" i="14"/>
  <c r="AV43" i="14"/>
  <c r="AU67" i="14"/>
  <c r="AP67" i="14"/>
  <c r="AQ39" i="14"/>
  <c r="BK57" i="14"/>
  <c r="BK65" i="14"/>
  <c r="D47" i="10" l="1"/>
  <c r="D36" i="2"/>
  <c r="BP61" i="14"/>
  <c r="BP65" i="14"/>
  <c r="AL67" i="14"/>
  <c r="AM35" i="14"/>
  <c r="BL55" i="14"/>
  <c r="BK67" i="14"/>
  <c r="AV45" i="14"/>
  <c r="AV65" i="14"/>
  <c r="BA65" i="14"/>
  <c r="BA49" i="14"/>
  <c r="BF53" i="14"/>
  <c r="BF65" i="14"/>
  <c r="H65" i="14"/>
  <c r="H33" i="14"/>
  <c r="AQ41" i="14"/>
  <c r="AQ65" i="14"/>
  <c r="E32" i="10"/>
  <c r="D32" i="10"/>
  <c r="G32" i="10"/>
  <c r="F32" i="10"/>
  <c r="D26" i="10"/>
  <c r="E20" i="10"/>
  <c r="F20" i="10" s="1"/>
  <c r="G20" i="10" s="1"/>
  <c r="H20" i="10" s="1"/>
  <c r="I20" i="10" s="1"/>
  <c r="J20" i="10" s="1"/>
  <c r="K20" i="10" s="1"/>
  <c r="L20" i="10" s="1"/>
  <c r="M20" i="10" s="1"/>
  <c r="N20" i="10" s="1"/>
  <c r="O20" i="10" s="1"/>
  <c r="P20" i="10" s="1"/>
  <c r="Q20" i="10" s="1"/>
  <c r="R20" i="10" s="1"/>
  <c r="S20" i="10" s="1"/>
  <c r="T20" i="10" s="1"/>
  <c r="U20" i="10" s="1"/>
  <c r="V20" i="10" s="1"/>
  <c r="W20" i="10" s="1"/>
  <c r="X20" i="10" s="1"/>
  <c r="Y20" i="10" s="1"/>
  <c r="Z20" i="10" s="1"/>
  <c r="AA20" i="10" s="1"/>
  <c r="AB20" i="10" s="1"/>
  <c r="AC20" i="10" s="1"/>
  <c r="AD20" i="10" s="1"/>
  <c r="AE20" i="10" s="1"/>
  <c r="AF20" i="10" s="1"/>
  <c r="AG20" i="10" s="1"/>
  <c r="AH20" i="10" s="1"/>
  <c r="AI20" i="10" s="1"/>
  <c r="AJ20" i="10" s="1"/>
  <c r="AK20" i="10" s="1"/>
  <c r="AL20" i="10" s="1"/>
  <c r="AM20" i="10" s="1"/>
  <c r="AN20" i="10" s="1"/>
  <c r="AO20" i="10" s="1"/>
  <c r="AP20" i="10" s="1"/>
  <c r="AQ20" i="10" s="1"/>
  <c r="AR20" i="10" s="1"/>
  <c r="AS20" i="10" s="1"/>
  <c r="AT20" i="10" s="1"/>
  <c r="AU20" i="10" s="1"/>
  <c r="AV20" i="10" s="1"/>
  <c r="AW20" i="10" s="1"/>
  <c r="AX20" i="10" s="1"/>
  <c r="AY20" i="10" s="1"/>
  <c r="AZ20" i="10" s="1"/>
  <c r="BA20" i="10" s="1"/>
  <c r="BB20" i="10" s="1"/>
  <c r="BC20" i="10" s="1"/>
  <c r="BD20" i="10" s="1"/>
  <c r="BE20" i="10" s="1"/>
  <c r="BF20" i="10" s="1"/>
  <c r="BG20" i="10" s="1"/>
  <c r="BH20" i="10" s="1"/>
  <c r="BI20" i="10" s="1"/>
  <c r="BJ20" i="10" s="1"/>
  <c r="BK20" i="10" s="1"/>
  <c r="BL20" i="10" s="1"/>
  <c r="BM20" i="10" s="1"/>
  <c r="BN20" i="10" s="1"/>
  <c r="BO20" i="10" s="1"/>
  <c r="BP20" i="10" s="1"/>
  <c r="BQ20" i="10" s="1"/>
  <c r="BR20" i="10" s="1"/>
  <c r="BS20" i="10" s="1"/>
  <c r="BT20" i="10" s="1"/>
  <c r="BU20" i="10" s="1"/>
  <c r="C8" i="10"/>
  <c r="C6" i="10"/>
  <c r="C6" i="9"/>
  <c r="P6" i="9" s="1"/>
  <c r="P24" i="9" s="1"/>
  <c r="C7" i="9"/>
  <c r="O7" i="9" s="1"/>
  <c r="O28" i="9" s="1"/>
  <c r="C8" i="9"/>
  <c r="AL8" i="9" s="1"/>
  <c r="AL32" i="9" s="1"/>
  <c r="C9" i="9"/>
  <c r="J9" i="9" s="1"/>
  <c r="J36" i="9" s="1"/>
  <c r="C10" i="9"/>
  <c r="N10" i="9" s="1"/>
  <c r="N40" i="9" s="1"/>
  <c r="C11" i="9"/>
  <c r="J11" i="9" s="1"/>
  <c r="J44" i="9" s="1"/>
  <c r="C12" i="9"/>
  <c r="K12" i="9" s="1"/>
  <c r="K48" i="9" s="1"/>
  <c r="C13" i="9"/>
  <c r="Q13" i="9" s="1"/>
  <c r="Q52" i="9" s="1"/>
  <c r="C14" i="9"/>
  <c r="K14" i="9" s="1"/>
  <c r="K56" i="9" s="1"/>
  <c r="C15" i="9"/>
  <c r="N15" i="9" s="1"/>
  <c r="N60" i="9" s="1"/>
  <c r="C5" i="9"/>
  <c r="H19" i="9" s="1"/>
  <c r="B16" i="9"/>
  <c r="I47" i="10" l="1"/>
  <c r="E47" i="10"/>
  <c r="E36" i="2"/>
  <c r="G29" i="2"/>
  <c r="W6" i="9"/>
  <c r="W24" i="9" s="1"/>
  <c r="K6" i="9"/>
  <c r="K24" i="9" s="1"/>
  <c r="O6" i="9"/>
  <c r="O24" i="9" s="1"/>
  <c r="Z9" i="9"/>
  <c r="Z36" i="9" s="1"/>
  <c r="BB12" i="9"/>
  <c r="BB48" i="9" s="1"/>
  <c r="O9" i="9"/>
  <c r="O36" i="9" s="1"/>
  <c r="N9" i="9"/>
  <c r="N36" i="9" s="1"/>
  <c r="U10" i="9"/>
  <c r="U40" i="9" s="1"/>
  <c r="O10" i="9"/>
  <c r="O40" i="9" s="1"/>
  <c r="AA11" i="9"/>
  <c r="AA44" i="9" s="1"/>
  <c r="AF13" i="9"/>
  <c r="AF52" i="9" s="1"/>
  <c r="J5" i="9"/>
  <c r="J20" i="9" s="1"/>
  <c r="BG51" i="14"/>
  <c r="BF67" i="14"/>
  <c r="AM65" i="14"/>
  <c r="AM37" i="14"/>
  <c r="AM67" i="14" s="1"/>
  <c r="AQ67" i="14"/>
  <c r="AR39" i="14"/>
  <c r="BL57" i="14"/>
  <c r="BL67" i="14" s="1"/>
  <c r="BL65" i="14"/>
  <c r="H67" i="14"/>
  <c r="I31" i="14"/>
  <c r="BA67" i="14"/>
  <c r="BB47" i="14"/>
  <c r="AW43" i="14"/>
  <c r="AV67" i="14"/>
  <c r="BP67" i="14"/>
  <c r="BQ59" i="14"/>
  <c r="J47" i="10"/>
  <c r="BN14" i="9"/>
  <c r="BN56" i="9" s="1"/>
  <c r="AX11" i="9"/>
  <c r="AX44" i="9" s="1"/>
  <c r="J6" i="9"/>
  <c r="J24" i="9" s="1"/>
  <c r="AQ10" i="9"/>
  <c r="AQ40" i="9" s="1"/>
  <c r="AW11" i="9"/>
  <c r="AW44" i="9" s="1"/>
  <c r="AP12" i="9"/>
  <c r="AP48" i="9" s="1"/>
  <c r="M10" i="9"/>
  <c r="M40" i="9" s="1"/>
  <c r="P11" i="9"/>
  <c r="P44" i="9" s="1"/>
  <c r="AT14" i="9"/>
  <c r="AT56" i="9" s="1"/>
  <c r="AR10" i="9"/>
  <c r="AR40" i="9" s="1"/>
  <c r="AO10" i="9"/>
  <c r="AO40" i="9" s="1"/>
  <c r="AS11" i="9"/>
  <c r="AS44" i="9" s="1"/>
  <c r="R12" i="9"/>
  <c r="R48" i="9" s="1"/>
  <c r="Q11" i="9"/>
  <c r="Q44" i="9" s="1"/>
  <c r="R14" i="9"/>
  <c r="R56" i="9" s="1"/>
  <c r="AO9" i="9"/>
  <c r="AO36" i="9" s="1"/>
  <c r="AK10" i="9"/>
  <c r="AK40" i="9" s="1"/>
  <c r="AN11" i="9"/>
  <c r="AN44" i="9" s="1"/>
  <c r="BH13" i="9"/>
  <c r="BH52" i="9" s="1"/>
  <c r="I11" i="9"/>
  <c r="I44" i="9" s="1"/>
  <c r="AK9" i="9"/>
  <c r="AK36" i="9" s="1"/>
  <c r="AG10" i="9"/>
  <c r="AG40" i="9" s="1"/>
  <c r="AM11" i="9"/>
  <c r="AM44" i="9" s="1"/>
  <c r="AZ13" i="9"/>
  <c r="AZ52" i="9" s="1"/>
  <c r="I7" i="9"/>
  <c r="I28" i="9" s="1"/>
  <c r="AJ9" i="9"/>
  <c r="AJ36" i="9" s="1"/>
  <c r="AF10" i="9"/>
  <c r="AF40" i="9" s="1"/>
  <c r="AL11" i="9"/>
  <c r="AL44" i="9" s="1"/>
  <c r="AR13" i="9"/>
  <c r="AR52" i="9" s="1"/>
  <c r="V5" i="9"/>
  <c r="V20" i="9" s="1"/>
  <c r="AI9" i="9"/>
  <c r="AI36" i="9" s="1"/>
  <c r="Y10" i="9"/>
  <c r="Y40" i="9" s="1"/>
  <c r="AB11" i="9"/>
  <c r="AB44" i="9" s="1"/>
  <c r="AP13" i="9"/>
  <c r="AP52" i="9" s="1"/>
  <c r="Y9" i="9"/>
  <c r="Y36" i="9" s="1"/>
  <c r="S10" i="9"/>
  <c r="S40" i="9" s="1"/>
  <c r="Y11" i="9"/>
  <c r="Y44" i="9" s="1"/>
  <c r="V13" i="9"/>
  <c r="V52" i="9" s="1"/>
  <c r="W5" i="9"/>
  <c r="W20" i="9" s="1"/>
  <c r="P9" i="9"/>
  <c r="P36" i="9" s="1"/>
  <c r="Q10" i="9"/>
  <c r="Q40" i="9" s="1"/>
  <c r="U11" i="9"/>
  <c r="U44" i="9" s="1"/>
  <c r="T13" i="9"/>
  <c r="T52" i="9" s="1"/>
  <c r="AR15" i="9"/>
  <c r="AR60" i="9" s="1"/>
  <c r="AV13" i="9"/>
  <c r="AV52" i="9" s="1"/>
  <c r="AD13" i="9"/>
  <c r="AD52" i="9" s="1"/>
  <c r="BM14" i="9"/>
  <c r="BM56" i="9" s="1"/>
  <c r="Q14" i="9"/>
  <c r="Q56" i="9" s="1"/>
  <c r="AQ15" i="9"/>
  <c r="AQ60" i="9" s="1"/>
  <c r="AA6" i="9"/>
  <c r="AA24" i="9" s="1"/>
  <c r="AN9" i="9"/>
  <c r="AN36" i="9" s="1"/>
  <c r="W9" i="9"/>
  <c r="W36" i="9" s="1"/>
  <c r="AP10" i="9"/>
  <c r="AP40" i="9" s="1"/>
  <c r="T10" i="9"/>
  <c r="T40" i="9" s="1"/>
  <c r="AU11" i="9"/>
  <c r="AU44" i="9" s="1"/>
  <c r="Z11" i="9"/>
  <c r="Z44" i="9" s="1"/>
  <c r="AD12" i="9"/>
  <c r="AD48" i="9" s="1"/>
  <c r="AU13" i="9"/>
  <c r="AU52" i="9" s="1"/>
  <c r="AB13" i="9"/>
  <c r="AB52" i="9" s="1"/>
  <c r="BF14" i="9"/>
  <c r="BF56" i="9" s="1"/>
  <c r="J14" i="9"/>
  <c r="J56" i="9" s="1"/>
  <c r="AK15" i="9"/>
  <c r="AK60" i="9" s="1"/>
  <c r="I15" i="9"/>
  <c r="I60" i="9" s="1"/>
  <c r="AT13" i="9"/>
  <c r="AT52" i="9" s="1"/>
  <c r="X13" i="9"/>
  <c r="X52" i="9" s="1"/>
  <c r="BB14" i="9"/>
  <c r="BB56" i="9" s="1"/>
  <c r="BQ15" i="9"/>
  <c r="BQ60" i="9" s="1"/>
  <c r="BQ66" i="9" s="1"/>
  <c r="BQ27" i="10" s="1"/>
  <c r="BQ32" i="10" s="1"/>
  <c r="AG15" i="9"/>
  <c r="AG60" i="9" s="1"/>
  <c r="AM9" i="9"/>
  <c r="AM36" i="9" s="1"/>
  <c r="U9" i="9"/>
  <c r="U36" i="9" s="1"/>
  <c r="I13" i="9"/>
  <c r="I52" i="9" s="1"/>
  <c r="V6" i="9"/>
  <c r="V24" i="9" s="1"/>
  <c r="AL9" i="9"/>
  <c r="AL36" i="9" s="1"/>
  <c r="Q9" i="9"/>
  <c r="Q36" i="9" s="1"/>
  <c r="AM10" i="9"/>
  <c r="AM40" i="9" s="1"/>
  <c r="R10" i="9"/>
  <c r="R40" i="9" s="1"/>
  <c r="AO11" i="9"/>
  <c r="AO44" i="9" s="1"/>
  <c r="W11" i="9"/>
  <c r="W44" i="9" s="1"/>
  <c r="H51" i="9"/>
  <c r="AS13" i="9"/>
  <c r="AS52" i="9" s="1"/>
  <c r="W13" i="9"/>
  <c r="W52" i="9" s="1"/>
  <c r="BA14" i="9"/>
  <c r="BA56" i="9" s="1"/>
  <c r="BP15" i="9"/>
  <c r="BP60" i="9" s="1"/>
  <c r="AF15" i="9"/>
  <c r="AF60" i="9" s="1"/>
  <c r="BI15" i="9"/>
  <c r="BI60" i="9" s="1"/>
  <c r="BG13" i="9"/>
  <c r="BG52" i="9" s="1"/>
  <c r="BE15" i="9"/>
  <c r="BE60" i="9" s="1"/>
  <c r="U5" i="9"/>
  <c r="U20" i="9" s="1"/>
  <c r="V7" i="9"/>
  <c r="V28" i="9" s="1"/>
  <c r="AG9" i="9"/>
  <c r="AG36" i="9" s="1"/>
  <c r="M9" i="9"/>
  <c r="M36" i="9" s="1"/>
  <c r="AE10" i="9"/>
  <c r="AE40" i="9" s="1"/>
  <c r="AV10" i="9"/>
  <c r="AV40" i="9" s="1"/>
  <c r="AK11" i="9"/>
  <c r="AK44" i="9" s="1"/>
  <c r="O11" i="9"/>
  <c r="O44" i="9" s="1"/>
  <c r="BF13" i="9"/>
  <c r="BF52" i="9" s="1"/>
  <c r="AJ13" i="9"/>
  <c r="AJ52" i="9" s="1"/>
  <c r="P13" i="9"/>
  <c r="P52" i="9" s="1"/>
  <c r="AH14" i="9"/>
  <c r="AH56" i="9" s="1"/>
  <c r="BD15" i="9"/>
  <c r="BD60" i="9" s="1"/>
  <c r="T15" i="9"/>
  <c r="T60" i="9" s="1"/>
  <c r="AE15" i="9"/>
  <c r="AE60" i="9" s="1"/>
  <c r="Y15" i="9"/>
  <c r="Y60" i="9" s="1"/>
  <c r="AO14" i="9"/>
  <c r="AO56" i="9" s="1"/>
  <c r="O5" i="9"/>
  <c r="O20" i="9" s="1"/>
  <c r="J7" i="9"/>
  <c r="J28" i="9" s="1"/>
  <c r="AC9" i="9"/>
  <c r="AC36" i="9" s="1"/>
  <c r="K9" i="9"/>
  <c r="K36" i="9" s="1"/>
  <c r="AD10" i="9"/>
  <c r="AD40" i="9" s="1"/>
  <c r="BA11" i="9"/>
  <c r="BA44" i="9" s="1"/>
  <c r="AI11" i="9"/>
  <c r="AI44" i="9" s="1"/>
  <c r="N11" i="9"/>
  <c r="N44" i="9" s="1"/>
  <c r="BE13" i="9"/>
  <c r="BE52" i="9" s="1"/>
  <c r="AI13" i="9"/>
  <c r="AI52" i="9" s="1"/>
  <c r="L13" i="9"/>
  <c r="L52" i="9" s="1"/>
  <c r="AD14" i="9"/>
  <c r="AD56" i="9" s="1"/>
  <c r="BC15" i="9"/>
  <c r="BC60" i="9" s="1"/>
  <c r="S15" i="9"/>
  <c r="S60" i="9" s="1"/>
  <c r="BO15" i="9"/>
  <c r="BO60" i="9" s="1"/>
  <c r="AP14" i="9"/>
  <c r="AP56" i="9" s="1"/>
  <c r="AN13" i="9"/>
  <c r="AN52" i="9" s="1"/>
  <c r="R13" i="9"/>
  <c r="R52" i="9" s="1"/>
  <c r="U15" i="9"/>
  <c r="U60" i="9" s="1"/>
  <c r="K5" i="9"/>
  <c r="K20" i="9" s="1"/>
  <c r="H35" i="9"/>
  <c r="AB9" i="9"/>
  <c r="AB36" i="9" s="1"/>
  <c r="AQ9" i="9"/>
  <c r="AQ36" i="9" s="1"/>
  <c r="AC10" i="9"/>
  <c r="AC40" i="9" s="1"/>
  <c r="AZ11" i="9"/>
  <c r="AZ44" i="9" s="1"/>
  <c r="AG11" i="9"/>
  <c r="AG44" i="9" s="1"/>
  <c r="M11" i="9"/>
  <c r="M44" i="9" s="1"/>
  <c r="BD13" i="9"/>
  <c r="BD52" i="9" s="1"/>
  <c r="AH13" i="9"/>
  <c r="AH52" i="9" s="1"/>
  <c r="K13" i="9"/>
  <c r="K52" i="9" s="1"/>
  <c r="AC14" i="9"/>
  <c r="AC56" i="9" s="1"/>
  <c r="AW15" i="9"/>
  <c r="AW60" i="9" s="1"/>
  <c r="M15" i="9"/>
  <c r="M60" i="9" s="1"/>
  <c r="AA9" i="9"/>
  <c r="AA36" i="9" s="1"/>
  <c r="AS10" i="9"/>
  <c r="AS40" i="9" s="1"/>
  <c r="AA10" i="9"/>
  <c r="AA40" i="9" s="1"/>
  <c r="AY11" i="9"/>
  <c r="AY44" i="9" s="1"/>
  <c r="AC11" i="9"/>
  <c r="AC44" i="9" s="1"/>
  <c r="K11" i="9"/>
  <c r="K44" i="9" s="1"/>
  <c r="BB13" i="9"/>
  <c r="BB52" i="9" s="1"/>
  <c r="AG13" i="9"/>
  <c r="AG52" i="9" s="1"/>
  <c r="J13" i="9"/>
  <c r="J52" i="9" s="1"/>
  <c r="V14" i="9"/>
  <c r="V56" i="9" s="1"/>
  <c r="AS15" i="9"/>
  <c r="AS60" i="9" s="1"/>
  <c r="BU15" i="9"/>
  <c r="BU60" i="9" s="1"/>
  <c r="BU66" i="9" s="1"/>
  <c r="BU27" i="10" s="1"/>
  <c r="BU32" i="10" s="1"/>
  <c r="G24" i="10"/>
  <c r="D24" i="10"/>
  <c r="E24" i="10"/>
  <c r="F24" i="10"/>
  <c r="D36" i="10"/>
  <c r="D28" i="10"/>
  <c r="E26" i="10" s="1"/>
  <c r="N7" i="9"/>
  <c r="N28" i="9" s="1"/>
  <c r="AT12" i="9"/>
  <c r="AT48" i="9" s="1"/>
  <c r="J12" i="9"/>
  <c r="J48" i="9" s="1"/>
  <c r="H11" i="9"/>
  <c r="H44" i="9" s="1"/>
  <c r="I10" i="9"/>
  <c r="I40" i="9" s="1"/>
  <c r="N5" i="9"/>
  <c r="N20" i="9" s="1"/>
  <c r="Z6" i="9"/>
  <c r="Z24" i="9" s="1"/>
  <c r="N6" i="9"/>
  <c r="N24" i="9" s="1"/>
  <c r="Y7" i="9"/>
  <c r="Y28" i="9" s="1"/>
  <c r="M7" i="9"/>
  <c r="M28" i="9" s="1"/>
  <c r="AE8" i="9"/>
  <c r="AE32" i="9" s="1"/>
  <c r="S8" i="9"/>
  <c r="S32" i="9" s="1"/>
  <c r="AF9" i="9"/>
  <c r="AF36" i="9" s="1"/>
  <c r="T9" i="9"/>
  <c r="T36" i="9" s="1"/>
  <c r="H39" i="9"/>
  <c r="AJ10" i="9"/>
  <c r="AJ40" i="9" s="1"/>
  <c r="X10" i="9"/>
  <c r="X40" i="9" s="1"/>
  <c r="L10" i="9"/>
  <c r="L40" i="9" s="1"/>
  <c r="AR11" i="9"/>
  <c r="AR44" i="9" s="1"/>
  <c r="AF11" i="9"/>
  <c r="AF44" i="9" s="1"/>
  <c r="T11" i="9"/>
  <c r="T44" i="9" s="1"/>
  <c r="BE12" i="9"/>
  <c r="BE48" i="9" s="1"/>
  <c r="AS12" i="9"/>
  <c r="AS48" i="9" s="1"/>
  <c r="AG12" i="9"/>
  <c r="AG48" i="9" s="1"/>
  <c r="U12" i="9"/>
  <c r="U48" i="9" s="1"/>
  <c r="BF12" i="9"/>
  <c r="BF48" i="9" s="1"/>
  <c r="AY13" i="9"/>
  <c r="AY52" i="9" s="1"/>
  <c r="AM13" i="9"/>
  <c r="AM52" i="9" s="1"/>
  <c r="AA13" i="9"/>
  <c r="AA52" i="9" s="1"/>
  <c r="O13" i="9"/>
  <c r="O52" i="9" s="1"/>
  <c r="BE14" i="9"/>
  <c r="BE56" i="9" s="1"/>
  <c r="AS14" i="9"/>
  <c r="AS56" i="9" s="1"/>
  <c r="AG14" i="9"/>
  <c r="AG56" i="9" s="1"/>
  <c r="U14" i="9"/>
  <c r="U56" i="9" s="1"/>
  <c r="BP14" i="9"/>
  <c r="BP56" i="9" s="1"/>
  <c r="BT15" i="9"/>
  <c r="BT60" i="9" s="1"/>
  <c r="BT66" i="9" s="1"/>
  <c r="BT27" i="10" s="1"/>
  <c r="BT32" i="10" s="1"/>
  <c r="BH15" i="9"/>
  <c r="BH60" i="9" s="1"/>
  <c r="AV15" i="9"/>
  <c r="AV60" i="9" s="1"/>
  <c r="AJ15" i="9"/>
  <c r="AJ60" i="9" s="1"/>
  <c r="X15" i="9"/>
  <c r="X60" i="9" s="1"/>
  <c r="L15" i="9"/>
  <c r="L60" i="9" s="1"/>
  <c r="AF8" i="9"/>
  <c r="AF32" i="9" s="1"/>
  <c r="H47" i="9"/>
  <c r="AH12" i="9"/>
  <c r="AH48" i="9" s="1"/>
  <c r="H10" i="9"/>
  <c r="H40" i="9" s="1"/>
  <c r="I9" i="9"/>
  <c r="I36" i="9" s="1"/>
  <c r="M5" i="9"/>
  <c r="M20" i="9" s="1"/>
  <c r="Y6" i="9"/>
  <c r="Y24" i="9" s="1"/>
  <c r="M6" i="9"/>
  <c r="M24" i="9" s="1"/>
  <c r="H27" i="9"/>
  <c r="X7" i="9"/>
  <c r="X28" i="9" s="1"/>
  <c r="L7" i="9"/>
  <c r="L28" i="9" s="1"/>
  <c r="AD8" i="9"/>
  <c r="AD32" i="9" s="1"/>
  <c r="R8" i="9"/>
  <c r="R32" i="9" s="1"/>
  <c r="AE9" i="9"/>
  <c r="AE36" i="9" s="1"/>
  <c r="S9" i="9"/>
  <c r="S36" i="9" s="1"/>
  <c r="AU10" i="9"/>
  <c r="AU40" i="9" s="1"/>
  <c r="AI10" i="9"/>
  <c r="AI40" i="9" s="1"/>
  <c r="W10" i="9"/>
  <c r="W40" i="9" s="1"/>
  <c r="K10" i="9"/>
  <c r="K40" i="9" s="1"/>
  <c r="AQ11" i="9"/>
  <c r="AQ44" i="9" s="1"/>
  <c r="AE11" i="9"/>
  <c r="AE44" i="9" s="1"/>
  <c r="S11" i="9"/>
  <c r="S44" i="9" s="1"/>
  <c r="BD12" i="9"/>
  <c r="BD48" i="9" s="1"/>
  <c r="AR12" i="9"/>
  <c r="AR48" i="9" s="1"/>
  <c r="AF12" i="9"/>
  <c r="AF48" i="9" s="1"/>
  <c r="T12" i="9"/>
  <c r="T48" i="9" s="1"/>
  <c r="BK13" i="9"/>
  <c r="BK52" i="9" s="1"/>
  <c r="AX13" i="9"/>
  <c r="AX52" i="9" s="1"/>
  <c r="AL13" i="9"/>
  <c r="AL52" i="9" s="1"/>
  <c r="Z13" i="9"/>
  <c r="Z52" i="9" s="1"/>
  <c r="N13" i="9"/>
  <c r="N52" i="9" s="1"/>
  <c r="H55" i="9"/>
  <c r="BD14" i="9"/>
  <c r="BD56" i="9" s="1"/>
  <c r="AR14" i="9"/>
  <c r="AR56" i="9" s="1"/>
  <c r="AF14" i="9"/>
  <c r="AF56" i="9" s="1"/>
  <c r="T14" i="9"/>
  <c r="T56" i="9" s="1"/>
  <c r="BS15" i="9"/>
  <c r="BS60" i="9" s="1"/>
  <c r="BS66" i="9" s="1"/>
  <c r="BS27" i="10" s="1"/>
  <c r="BS32" i="10" s="1"/>
  <c r="BG15" i="9"/>
  <c r="BG60" i="9" s="1"/>
  <c r="AU15" i="9"/>
  <c r="AU60" i="9" s="1"/>
  <c r="AI15" i="9"/>
  <c r="AI60" i="9" s="1"/>
  <c r="W15" i="9"/>
  <c r="W60" i="9" s="1"/>
  <c r="K15" i="9"/>
  <c r="K60" i="9" s="1"/>
  <c r="AB8" i="9"/>
  <c r="AB32" i="9" s="1"/>
  <c r="H12" i="9"/>
  <c r="H48" i="9" s="1"/>
  <c r="Z7" i="9"/>
  <c r="Z28" i="9" s="1"/>
  <c r="T8" i="9"/>
  <c r="T32" i="9" s="1"/>
  <c r="V12" i="9"/>
  <c r="V48" i="9" s="1"/>
  <c r="H9" i="9"/>
  <c r="H36" i="9" s="1"/>
  <c r="I8" i="9"/>
  <c r="I32" i="9" s="1"/>
  <c r="L5" i="9"/>
  <c r="L20" i="9" s="1"/>
  <c r="X6" i="9"/>
  <c r="X24" i="9" s="1"/>
  <c r="L6" i="9"/>
  <c r="L24" i="9" s="1"/>
  <c r="W7" i="9"/>
  <c r="W28" i="9" s="1"/>
  <c r="K7" i="9"/>
  <c r="K28" i="9" s="1"/>
  <c r="AC8" i="9"/>
  <c r="AC32" i="9" s="1"/>
  <c r="Q8" i="9"/>
  <c r="Q32" i="9" s="1"/>
  <c r="AP9" i="9"/>
  <c r="AP36" i="9" s="1"/>
  <c r="AD9" i="9"/>
  <c r="AD36" i="9" s="1"/>
  <c r="R9" i="9"/>
  <c r="R36" i="9" s="1"/>
  <c r="AT10" i="9"/>
  <c r="AT40" i="9" s="1"/>
  <c r="AH10" i="9"/>
  <c r="AH40" i="9" s="1"/>
  <c r="V10" i="9"/>
  <c r="V40" i="9" s="1"/>
  <c r="J10" i="9"/>
  <c r="J40" i="9" s="1"/>
  <c r="AP11" i="9"/>
  <c r="AP44" i="9" s="1"/>
  <c r="AD11" i="9"/>
  <c r="AD44" i="9" s="1"/>
  <c r="R11" i="9"/>
  <c r="R44" i="9" s="1"/>
  <c r="BC12" i="9"/>
  <c r="BC48" i="9" s="1"/>
  <c r="AQ12" i="9"/>
  <c r="AQ48" i="9" s="1"/>
  <c r="AE12" i="9"/>
  <c r="AE48" i="9" s="1"/>
  <c r="S12" i="9"/>
  <c r="S48" i="9" s="1"/>
  <c r="BI13" i="9"/>
  <c r="BI52" i="9" s="1"/>
  <c r="AW13" i="9"/>
  <c r="AW52" i="9" s="1"/>
  <c r="AK13" i="9"/>
  <c r="AK52" i="9" s="1"/>
  <c r="Y13" i="9"/>
  <c r="Y52" i="9" s="1"/>
  <c r="M13" i="9"/>
  <c r="M52" i="9" s="1"/>
  <c r="BO14" i="9"/>
  <c r="BO56" i="9" s="1"/>
  <c r="BC14" i="9"/>
  <c r="BC56" i="9" s="1"/>
  <c r="AQ14" i="9"/>
  <c r="AQ56" i="9" s="1"/>
  <c r="AE14" i="9"/>
  <c r="AE56" i="9" s="1"/>
  <c r="S14" i="9"/>
  <c r="S56" i="9" s="1"/>
  <c r="BR15" i="9"/>
  <c r="BR60" i="9" s="1"/>
  <c r="BR66" i="9" s="1"/>
  <c r="BR27" i="10" s="1"/>
  <c r="BR32" i="10" s="1"/>
  <c r="BF15" i="9"/>
  <c r="BF60" i="9" s="1"/>
  <c r="AT15" i="9"/>
  <c r="AT60" i="9" s="1"/>
  <c r="AH15" i="9"/>
  <c r="AH60" i="9" s="1"/>
  <c r="V15" i="9"/>
  <c r="V60" i="9" s="1"/>
  <c r="J15" i="9"/>
  <c r="J60" i="9" s="1"/>
  <c r="P8" i="9"/>
  <c r="P32" i="9" s="1"/>
  <c r="H7" i="9"/>
  <c r="H28" i="9" s="1"/>
  <c r="U7" i="9"/>
  <c r="U28" i="9" s="1"/>
  <c r="AG7" i="9"/>
  <c r="AG28" i="9" s="1"/>
  <c r="AA8" i="9"/>
  <c r="AA32" i="9" s="1"/>
  <c r="BA12" i="9"/>
  <c r="BA48" i="9" s="1"/>
  <c r="AO12" i="9"/>
  <c r="AO48" i="9" s="1"/>
  <c r="AC12" i="9"/>
  <c r="AC48" i="9" s="1"/>
  <c r="Q12" i="9"/>
  <c r="Q48" i="9" s="1"/>
  <c r="O8" i="9"/>
  <c r="O32" i="9" s="1"/>
  <c r="H6" i="9"/>
  <c r="H24" i="9" s="1"/>
  <c r="U6" i="9"/>
  <c r="U24" i="9" s="1"/>
  <c r="AF7" i="9"/>
  <c r="AF28" i="9" s="1"/>
  <c r="H31" i="9"/>
  <c r="AZ12" i="9"/>
  <c r="AZ48" i="9" s="1"/>
  <c r="AN12" i="9"/>
  <c r="AN48" i="9" s="1"/>
  <c r="AB12" i="9"/>
  <c r="AB48" i="9" s="1"/>
  <c r="P12" i="9"/>
  <c r="P48" i="9" s="1"/>
  <c r="BL14" i="9"/>
  <c r="BL56" i="9" s="1"/>
  <c r="AZ14" i="9"/>
  <c r="AZ56" i="9" s="1"/>
  <c r="AN14" i="9"/>
  <c r="AN56" i="9" s="1"/>
  <c r="AB14" i="9"/>
  <c r="AB56" i="9" s="1"/>
  <c r="P14" i="9"/>
  <c r="P56" i="9" s="1"/>
  <c r="T7" i="9"/>
  <c r="T28" i="9" s="1"/>
  <c r="C16" i="9"/>
  <c r="I5" i="9"/>
  <c r="I20" i="9" s="1"/>
  <c r="T5" i="9"/>
  <c r="T20" i="9" s="1"/>
  <c r="T6" i="9"/>
  <c r="T24" i="9" s="1"/>
  <c r="AB6" i="9"/>
  <c r="AB24" i="9" s="1"/>
  <c r="AE7" i="9"/>
  <c r="AE28" i="9" s="1"/>
  <c r="S7" i="9"/>
  <c r="S28" i="9" s="1"/>
  <c r="AK8" i="9"/>
  <c r="AK32" i="9" s="1"/>
  <c r="Y8" i="9"/>
  <c r="Y32" i="9" s="1"/>
  <c r="M8" i="9"/>
  <c r="M32" i="9" s="1"/>
  <c r="AY12" i="9"/>
  <c r="AY48" i="9" s="1"/>
  <c r="AM12" i="9"/>
  <c r="AM48" i="9" s="1"/>
  <c r="AA12" i="9"/>
  <c r="AA48" i="9" s="1"/>
  <c r="O12" i="9"/>
  <c r="O48" i="9" s="1"/>
  <c r="U13" i="9"/>
  <c r="U52" i="9" s="1"/>
  <c r="BJ13" i="9"/>
  <c r="BJ52" i="9" s="1"/>
  <c r="BK14" i="9"/>
  <c r="BK56" i="9" s="1"/>
  <c r="AY14" i="9"/>
  <c r="AY56" i="9" s="1"/>
  <c r="AM14" i="9"/>
  <c r="AM56" i="9" s="1"/>
  <c r="AA14" i="9"/>
  <c r="AA56" i="9" s="1"/>
  <c r="O14" i="9"/>
  <c r="O56" i="9" s="1"/>
  <c r="BN15" i="9"/>
  <c r="BN60" i="9" s="1"/>
  <c r="BB15" i="9"/>
  <c r="BB60" i="9" s="1"/>
  <c r="AP15" i="9"/>
  <c r="AP60" i="9" s="1"/>
  <c r="AD15" i="9"/>
  <c r="AD60" i="9" s="1"/>
  <c r="R15" i="9"/>
  <c r="R60" i="9" s="1"/>
  <c r="H8" i="9"/>
  <c r="H32" i="9" s="1"/>
  <c r="Z8" i="9"/>
  <c r="Z32" i="9" s="1"/>
  <c r="H5" i="9"/>
  <c r="H20" i="9" s="1"/>
  <c r="H21" i="9" s="1"/>
  <c r="I19" i="9" s="1"/>
  <c r="S5" i="9"/>
  <c r="S20" i="9" s="1"/>
  <c r="S6" i="9"/>
  <c r="S24" i="9" s="1"/>
  <c r="H23" i="9"/>
  <c r="AD7" i="9"/>
  <c r="AD28" i="9" s="1"/>
  <c r="R7" i="9"/>
  <c r="R28" i="9" s="1"/>
  <c r="AJ8" i="9"/>
  <c r="AJ32" i="9" s="1"/>
  <c r="X8" i="9"/>
  <c r="X32" i="9" s="1"/>
  <c r="L8" i="9"/>
  <c r="L32" i="9" s="1"/>
  <c r="AX12" i="9"/>
  <c r="AX48" i="9" s="1"/>
  <c r="AL12" i="9"/>
  <c r="AL48" i="9" s="1"/>
  <c r="Z12" i="9"/>
  <c r="Z48" i="9" s="1"/>
  <c r="N12" i="9"/>
  <c r="N48" i="9" s="1"/>
  <c r="BJ14" i="9"/>
  <c r="BJ56" i="9" s="1"/>
  <c r="AX14" i="9"/>
  <c r="AX56" i="9" s="1"/>
  <c r="AL14" i="9"/>
  <c r="AL56" i="9" s="1"/>
  <c r="Z14" i="9"/>
  <c r="Z56" i="9" s="1"/>
  <c r="N14" i="9"/>
  <c r="N56" i="9" s="1"/>
  <c r="BM15" i="9"/>
  <c r="BM60" i="9" s="1"/>
  <c r="BA15" i="9"/>
  <c r="BA60" i="9" s="1"/>
  <c r="AO15" i="9"/>
  <c r="AO60" i="9" s="1"/>
  <c r="AC15" i="9"/>
  <c r="AC60" i="9" s="1"/>
  <c r="Q15" i="9"/>
  <c r="Q60" i="9" s="1"/>
  <c r="H15" i="9"/>
  <c r="H60" i="9" s="1"/>
  <c r="I14" i="9"/>
  <c r="I56" i="9" s="1"/>
  <c r="R5" i="9"/>
  <c r="R20" i="9" s="1"/>
  <c r="R6" i="9"/>
  <c r="R24" i="9" s="1"/>
  <c r="AC7" i="9"/>
  <c r="AC28" i="9" s="1"/>
  <c r="Q7" i="9"/>
  <c r="Q28" i="9" s="1"/>
  <c r="AI8" i="9"/>
  <c r="AI32" i="9" s="1"/>
  <c r="W8" i="9"/>
  <c r="W32" i="9" s="1"/>
  <c r="K8" i="9"/>
  <c r="K32" i="9" s="1"/>
  <c r="X9" i="9"/>
  <c r="X36" i="9" s="1"/>
  <c r="L9" i="9"/>
  <c r="L36" i="9" s="1"/>
  <c r="AN10" i="9"/>
  <c r="AN40" i="9" s="1"/>
  <c r="AB10" i="9"/>
  <c r="AB40" i="9" s="1"/>
  <c r="P10" i="9"/>
  <c r="P40" i="9" s="1"/>
  <c r="AV11" i="9"/>
  <c r="AV44" i="9" s="1"/>
  <c r="AJ11" i="9"/>
  <c r="AJ44" i="9" s="1"/>
  <c r="X11" i="9"/>
  <c r="X44" i="9" s="1"/>
  <c r="L11" i="9"/>
  <c r="L44" i="9" s="1"/>
  <c r="AW12" i="9"/>
  <c r="AW48" i="9" s="1"/>
  <c r="AK12" i="9"/>
  <c r="AK48" i="9" s="1"/>
  <c r="Y12" i="9"/>
  <c r="Y48" i="9" s="1"/>
  <c r="M12" i="9"/>
  <c r="M48" i="9" s="1"/>
  <c r="BC13" i="9"/>
  <c r="BC52" i="9" s="1"/>
  <c r="AQ13" i="9"/>
  <c r="AQ52" i="9" s="1"/>
  <c r="AE13" i="9"/>
  <c r="AE52" i="9" s="1"/>
  <c r="S13" i="9"/>
  <c r="S52" i="9" s="1"/>
  <c r="BI14" i="9"/>
  <c r="BI56" i="9" s="1"/>
  <c r="AW14" i="9"/>
  <c r="AW56" i="9" s="1"/>
  <c r="AK14" i="9"/>
  <c r="AK56" i="9" s="1"/>
  <c r="Y14" i="9"/>
  <c r="Y56" i="9" s="1"/>
  <c r="M14" i="9"/>
  <c r="M56" i="9" s="1"/>
  <c r="BL15" i="9"/>
  <c r="BL60" i="9" s="1"/>
  <c r="AZ15" i="9"/>
  <c r="AZ60" i="9" s="1"/>
  <c r="AN15" i="9"/>
  <c r="AN60" i="9" s="1"/>
  <c r="AB15" i="9"/>
  <c r="AB60" i="9" s="1"/>
  <c r="P15" i="9"/>
  <c r="P60" i="9" s="1"/>
  <c r="I6" i="9"/>
  <c r="I24" i="9" s="1"/>
  <c r="H14" i="9"/>
  <c r="H56" i="9" s="1"/>
  <c r="Q5" i="9"/>
  <c r="Q20" i="9" s="1"/>
  <c r="Q6" i="9"/>
  <c r="Q24" i="9" s="1"/>
  <c r="AB7" i="9"/>
  <c r="AB28" i="9" s="1"/>
  <c r="P7" i="9"/>
  <c r="P28" i="9" s="1"/>
  <c r="AH8" i="9"/>
  <c r="AH32" i="9" s="1"/>
  <c r="V8" i="9"/>
  <c r="V32" i="9" s="1"/>
  <c r="J8" i="9"/>
  <c r="J32" i="9" s="1"/>
  <c r="AV12" i="9"/>
  <c r="AV48" i="9" s="1"/>
  <c r="AJ12" i="9"/>
  <c r="AJ48" i="9" s="1"/>
  <c r="X12" i="9"/>
  <c r="X48" i="9" s="1"/>
  <c r="L12" i="9"/>
  <c r="L48" i="9" s="1"/>
  <c r="BH14" i="9"/>
  <c r="BH56" i="9" s="1"/>
  <c r="AV14" i="9"/>
  <c r="AV56" i="9" s="1"/>
  <c r="AJ14" i="9"/>
  <c r="AJ56" i="9" s="1"/>
  <c r="X14" i="9"/>
  <c r="X56" i="9" s="1"/>
  <c r="L14" i="9"/>
  <c r="L56" i="9" s="1"/>
  <c r="BK15" i="9"/>
  <c r="BK60" i="9" s="1"/>
  <c r="AY15" i="9"/>
  <c r="AY60" i="9" s="1"/>
  <c r="AM15" i="9"/>
  <c r="AM60" i="9" s="1"/>
  <c r="AA15" i="9"/>
  <c r="AA60" i="9" s="1"/>
  <c r="O15" i="9"/>
  <c r="O60" i="9" s="1"/>
  <c r="N8" i="9"/>
  <c r="N32" i="9" s="1"/>
  <c r="H13" i="9"/>
  <c r="H52" i="9" s="1"/>
  <c r="I12" i="9"/>
  <c r="I48" i="9" s="1"/>
  <c r="P5" i="9"/>
  <c r="P20" i="9" s="1"/>
  <c r="AA7" i="9"/>
  <c r="AA28" i="9" s="1"/>
  <c r="AG8" i="9"/>
  <c r="AG32" i="9" s="1"/>
  <c r="U8" i="9"/>
  <c r="U32" i="9" s="1"/>
  <c r="AH9" i="9"/>
  <c r="AH36" i="9" s="1"/>
  <c r="V9" i="9"/>
  <c r="V36" i="9" s="1"/>
  <c r="AL10" i="9"/>
  <c r="AL40" i="9" s="1"/>
  <c r="Z10" i="9"/>
  <c r="Z40" i="9" s="1"/>
  <c r="H43" i="9"/>
  <c r="AT11" i="9"/>
  <c r="AT44" i="9" s="1"/>
  <c r="AH11" i="9"/>
  <c r="AH44" i="9" s="1"/>
  <c r="V11" i="9"/>
  <c r="V44" i="9" s="1"/>
  <c r="AU12" i="9"/>
  <c r="AU48" i="9" s="1"/>
  <c r="AI12" i="9"/>
  <c r="AI48" i="9" s="1"/>
  <c r="W12" i="9"/>
  <c r="W48" i="9" s="1"/>
  <c r="BA13" i="9"/>
  <c r="BA52" i="9" s="1"/>
  <c r="AO13" i="9"/>
  <c r="AO52" i="9" s="1"/>
  <c r="AC13" i="9"/>
  <c r="AC52" i="9" s="1"/>
  <c r="BG14" i="9"/>
  <c r="BG56" i="9" s="1"/>
  <c r="AU14" i="9"/>
  <c r="AU56" i="9" s="1"/>
  <c r="AI14" i="9"/>
  <c r="AI56" i="9" s="1"/>
  <c r="W14" i="9"/>
  <c r="W56" i="9" s="1"/>
  <c r="H59" i="9"/>
  <c r="BJ15" i="9"/>
  <c r="BJ60" i="9" s="1"/>
  <c r="AX15" i="9"/>
  <c r="AX60" i="9" s="1"/>
  <c r="AL15" i="9"/>
  <c r="AL60" i="9" s="1"/>
  <c r="Z15" i="9"/>
  <c r="Z60" i="9" s="1"/>
  <c r="G66" i="9"/>
  <c r="D66" i="9"/>
  <c r="E66" i="9"/>
  <c r="F66" i="9"/>
  <c r="D65" i="9"/>
  <c r="I21" i="9" l="1"/>
  <c r="J19" i="9" s="1"/>
  <c r="J21" i="9" s="1"/>
  <c r="K19" i="9" s="1"/>
  <c r="C5" i="6"/>
  <c r="D5" i="6"/>
  <c r="H49" i="9"/>
  <c r="I47" i="9" s="1"/>
  <c r="BB66" i="9"/>
  <c r="BB27" i="10" s="1"/>
  <c r="BB32" i="10" s="1"/>
  <c r="F36" i="2"/>
  <c r="G47" i="10"/>
  <c r="F47" i="10"/>
  <c r="C60" i="10"/>
  <c r="C26" i="12" s="1"/>
  <c r="AS66" i="9"/>
  <c r="AS27" i="10" s="1"/>
  <c r="AS32" i="10" s="1"/>
  <c r="H37" i="9"/>
  <c r="I35" i="9" s="1"/>
  <c r="I37" i="9" s="1"/>
  <c r="J35" i="9" s="1"/>
  <c r="J37" i="9" s="1"/>
  <c r="K35" i="9" s="1"/>
  <c r="K37" i="9" s="1"/>
  <c r="L35" i="9" s="1"/>
  <c r="L37" i="9" s="1"/>
  <c r="M35" i="9" s="1"/>
  <c r="M37" i="9" s="1"/>
  <c r="N35" i="9" s="1"/>
  <c r="N37" i="9" s="1"/>
  <c r="O35" i="9" s="1"/>
  <c r="O37" i="9" s="1"/>
  <c r="P35" i="9" s="1"/>
  <c r="P37" i="9" s="1"/>
  <c r="Q35" i="9" s="1"/>
  <c r="Q37" i="9" s="1"/>
  <c r="R35" i="9" s="1"/>
  <c r="R37" i="9" s="1"/>
  <c r="S35" i="9" s="1"/>
  <c r="S37" i="9" s="1"/>
  <c r="T35" i="9" s="1"/>
  <c r="T37" i="9" s="1"/>
  <c r="U35" i="9" s="1"/>
  <c r="U37" i="9" s="1"/>
  <c r="V35" i="9" s="1"/>
  <c r="V37" i="9" s="1"/>
  <c r="W35" i="9" s="1"/>
  <c r="W37" i="9" s="1"/>
  <c r="X35" i="9" s="1"/>
  <c r="X37" i="9" s="1"/>
  <c r="Y35" i="9" s="1"/>
  <c r="Y37" i="9" s="1"/>
  <c r="Z35" i="9" s="1"/>
  <c r="Z37" i="9" s="1"/>
  <c r="AA35" i="9" s="1"/>
  <c r="AA37" i="9" s="1"/>
  <c r="AB35" i="9" s="1"/>
  <c r="AB37" i="9" s="1"/>
  <c r="AC35" i="9" s="1"/>
  <c r="AC37" i="9" s="1"/>
  <c r="AD35" i="9" s="1"/>
  <c r="AD37" i="9" s="1"/>
  <c r="AE35" i="9" s="1"/>
  <c r="AE37" i="9" s="1"/>
  <c r="AF35" i="9" s="1"/>
  <c r="AF37" i="9" s="1"/>
  <c r="AG35" i="9" s="1"/>
  <c r="AG37" i="9" s="1"/>
  <c r="AH35" i="9" s="1"/>
  <c r="AH37" i="9" s="1"/>
  <c r="AI35" i="9" s="1"/>
  <c r="AI37" i="9" s="1"/>
  <c r="H53" i="9"/>
  <c r="I51" i="9" s="1"/>
  <c r="I53" i="9" s="1"/>
  <c r="J51" i="9" s="1"/>
  <c r="J53" i="9" s="1"/>
  <c r="K51" i="9" s="1"/>
  <c r="K53" i="9" s="1"/>
  <c r="L51" i="9" s="1"/>
  <c r="L53" i="9" s="1"/>
  <c r="M51" i="9" s="1"/>
  <c r="M53" i="9" s="1"/>
  <c r="N51" i="9" s="1"/>
  <c r="N53" i="9" s="1"/>
  <c r="O51" i="9" s="1"/>
  <c r="O53" i="9" s="1"/>
  <c r="P51" i="9" s="1"/>
  <c r="P53" i="9" s="1"/>
  <c r="Q51" i="9" s="1"/>
  <c r="Q53" i="9" s="1"/>
  <c r="R51" i="9" s="1"/>
  <c r="R53" i="9" s="1"/>
  <c r="S51" i="9" s="1"/>
  <c r="S53" i="9" s="1"/>
  <c r="T51" i="9" s="1"/>
  <c r="T53" i="9" s="1"/>
  <c r="U51" i="9" s="1"/>
  <c r="U53" i="9" s="1"/>
  <c r="V51" i="9" s="1"/>
  <c r="V53" i="9" s="1"/>
  <c r="W51" i="9" s="1"/>
  <c r="W53" i="9" s="1"/>
  <c r="X51" i="9" s="1"/>
  <c r="X53" i="9" s="1"/>
  <c r="Y51" i="9" s="1"/>
  <c r="Y53" i="9" s="1"/>
  <c r="Z51" i="9" s="1"/>
  <c r="Z53" i="9" s="1"/>
  <c r="AA51" i="9" s="1"/>
  <c r="AA53" i="9" s="1"/>
  <c r="AB51" i="9" s="1"/>
  <c r="AB53" i="9" s="1"/>
  <c r="AC51" i="9" s="1"/>
  <c r="AC53" i="9" s="1"/>
  <c r="AD51" i="9" s="1"/>
  <c r="AD53" i="9" s="1"/>
  <c r="AE51" i="9" s="1"/>
  <c r="AE53" i="9" s="1"/>
  <c r="AF51" i="9" s="1"/>
  <c r="AF53" i="9" s="1"/>
  <c r="AG51" i="9" s="1"/>
  <c r="AG53" i="9" s="1"/>
  <c r="AH51" i="9" s="1"/>
  <c r="AH53" i="9" s="1"/>
  <c r="AI51" i="9" s="1"/>
  <c r="AI53" i="9" s="1"/>
  <c r="AJ51" i="9" s="1"/>
  <c r="AJ53" i="9" s="1"/>
  <c r="AK51" i="9" s="1"/>
  <c r="AK53" i="9" s="1"/>
  <c r="AL51" i="9" s="1"/>
  <c r="AL53" i="9" s="1"/>
  <c r="AM51" i="9" s="1"/>
  <c r="AM53" i="9" s="1"/>
  <c r="AN51" i="9" s="1"/>
  <c r="AN53" i="9" s="1"/>
  <c r="AO51" i="9" s="1"/>
  <c r="AO53" i="9" s="1"/>
  <c r="AP51" i="9" s="1"/>
  <c r="AP53" i="9" s="1"/>
  <c r="AQ51" i="9" s="1"/>
  <c r="AQ53" i="9" s="1"/>
  <c r="AR51" i="9" s="1"/>
  <c r="AR53" i="9" s="1"/>
  <c r="AS51" i="9" s="1"/>
  <c r="AS53" i="9" s="1"/>
  <c r="AT51" i="9" s="1"/>
  <c r="AT53" i="9" s="1"/>
  <c r="AU51" i="9" s="1"/>
  <c r="AU53" i="9" s="1"/>
  <c r="AV51" i="9" s="1"/>
  <c r="AV53" i="9" s="1"/>
  <c r="AW51" i="9" s="1"/>
  <c r="AW53" i="9" s="1"/>
  <c r="AX51" i="9" s="1"/>
  <c r="AX53" i="9" s="1"/>
  <c r="AY51" i="9" s="1"/>
  <c r="AY53" i="9" s="1"/>
  <c r="AZ51" i="9" s="1"/>
  <c r="AZ53" i="9" s="1"/>
  <c r="BA51" i="9" s="1"/>
  <c r="BA53" i="9" s="1"/>
  <c r="BB51" i="9" s="1"/>
  <c r="BB53" i="9" s="1"/>
  <c r="BC51" i="9" s="1"/>
  <c r="BC53" i="9" s="1"/>
  <c r="H61" i="9"/>
  <c r="I59" i="9" s="1"/>
  <c r="I61" i="9" s="1"/>
  <c r="J59" i="9" s="1"/>
  <c r="J61" i="9" s="1"/>
  <c r="K59" i="9" s="1"/>
  <c r="K61" i="9" s="1"/>
  <c r="L59" i="9" s="1"/>
  <c r="L61" i="9" s="1"/>
  <c r="M59" i="9" s="1"/>
  <c r="M61" i="9" s="1"/>
  <c r="N59" i="9" s="1"/>
  <c r="N61" i="9" s="1"/>
  <c r="O59" i="9" s="1"/>
  <c r="O61" i="9" s="1"/>
  <c r="P59" i="9" s="1"/>
  <c r="P61" i="9" s="1"/>
  <c r="Q59" i="9" s="1"/>
  <c r="Q61" i="9" s="1"/>
  <c r="R59" i="9" s="1"/>
  <c r="R61" i="9" s="1"/>
  <c r="S59" i="9" s="1"/>
  <c r="S61" i="9" s="1"/>
  <c r="T59" i="9" s="1"/>
  <c r="T61" i="9" s="1"/>
  <c r="U59" i="9" s="1"/>
  <c r="U61" i="9" s="1"/>
  <c r="V59" i="9" s="1"/>
  <c r="V61" i="9" s="1"/>
  <c r="W59" i="9" s="1"/>
  <c r="W61" i="9" s="1"/>
  <c r="X59" i="9" s="1"/>
  <c r="X61" i="9" s="1"/>
  <c r="Y59" i="9" s="1"/>
  <c r="Y61" i="9" s="1"/>
  <c r="Z59" i="9" s="1"/>
  <c r="Z61" i="9" s="1"/>
  <c r="AA59" i="9" s="1"/>
  <c r="AA61" i="9" s="1"/>
  <c r="AB59" i="9" s="1"/>
  <c r="AB61" i="9" s="1"/>
  <c r="AC59" i="9" s="1"/>
  <c r="AC61" i="9" s="1"/>
  <c r="AD59" i="9" s="1"/>
  <c r="AD61" i="9" s="1"/>
  <c r="AE59" i="9" s="1"/>
  <c r="AE61" i="9" s="1"/>
  <c r="AF59" i="9" s="1"/>
  <c r="AF61" i="9" s="1"/>
  <c r="AG59" i="9" s="1"/>
  <c r="AG61" i="9" s="1"/>
  <c r="AH59" i="9" s="1"/>
  <c r="AH61" i="9" s="1"/>
  <c r="AI59" i="9" s="1"/>
  <c r="AI61" i="9" s="1"/>
  <c r="AJ59" i="9" s="1"/>
  <c r="AJ61" i="9" s="1"/>
  <c r="AK59" i="9" s="1"/>
  <c r="AK61" i="9" s="1"/>
  <c r="AL59" i="9" s="1"/>
  <c r="AL61" i="9" s="1"/>
  <c r="AM59" i="9" s="1"/>
  <c r="AM61" i="9" s="1"/>
  <c r="AN59" i="9" s="1"/>
  <c r="AN61" i="9" s="1"/>
  <c r="AO59" i="9" s="1"/>
  <c r="AO61" i="9" s="1"/>
  <c r="AP59" i="9" s="1"/>
  <c r="AP61" i="9" s="1"/>
  <c r="AQ59" i="9" s="1"/>
  <c r="AQ61" i="9" s="1"/>
  <c r="AR59" i="9" s="1"/>
  <c r="AR61" i="9" s="1"/>
  <c r="AS59" i="9" s="1"/>
  <c r="AS61" i="9" s="1"/>
  <c r="AT59" i="9" s="1"/>
  <c r="AT61" i="9" s="1"/>
  <c r="AU59" i="9" s="1"/>
  <c r="AU61" i="9" s="1"/>
  <c r="AV59" i="9" s="1"/>
  <c r="AV61" i="9" s="1"/>
  <c r="AW59" i="9" s="1"/>
  <c r="AW61" i="9" s="1"/>
  <c r="AX59" i="9" s="1"/>
  <c r="AX61" i="9" s="1"/>
  <c r="AY59" i="9" s="1"/>
  <c r="AY61" i="9" s="1"/>
  <c r="AZ59" i="9" s="1"/>
  <c r="AZ61" i="9" s="1"/>
  <c r="BA59" i="9" s="1"/>
  <c r="BA61" i="9" s="1"/>
  <c r="BB59" i="9" s="1"/>
  <c r="BB61" i="9" s="1"/>
  <c r="BC59" i="9" s="1"/>
  <c r="BC61" i="9" s="1"/>
  <c r="BD59" i="9" s="1"/>
  <c r="BD61" i="9" s="1"/>
  <c r="BE59" i="9" s="1"/>
  <c r="BE61" i="9" s="1"/>
  <c r="BF59" i="9" s="1"/>
  <c r="BF61" i="9" s="1"/>
  <c r="BG59" i="9" s="1"/>
  <c r="BG61" i="9" s="1"/>
  <c r="BH59" i="9" s="1"/>
  <c r="BH61" i="9" s="1"/>
  <c r="BI59" i="9" s="1"/>
  <c r="BI61" i="9" s="1"/>
  <c r="BJ59" i="9" s="1"/>
  <c r="BJ61" i="9" s="1"/>
  <c r="BK59" i="9" s="1"/>
  <c r="BK61" i="9" s="1"/>
  <c r="BL59" i="9" s="1"/>
  <c r="BL61" i="9" s="1"/>
  <c r="BM59" i="9" s="1"/>
  <c r="BM61" i="9" s="1"/>
  <c r="K21" i="9"/>
  <c r="L19" i="9" s="1"/>
  <c r="L21" i="9" s="1"/>
  <c r="M19" i="9" s="1"/>
  <c r="M21" i="9" s="1"/>
  <c r="N19" i="9" s="1"/>
  <c r="N21" i="9" s="1"/>
  <c r="O19" i="9" s="1"/>
  <c r="O21" i="9" s="1"/>
  <c r="P19" i="9" s="1"/>
  <c r="P21" i="9" s="1"/>
  <c r="Q19" i="9" s="1"/>
  <c r="Q21" i="9" s="1"/>
  <c r="R19" i="9" s="1"/>
  <c r="R21" i="9" s="1"/>
  <c r="S19" i="9" s="1"/>
  <c r="S21" i="9" s="1"/>
  <c r="T19" i="9" s="1"/>
  <c r="T21" i="9" s="1"/>
  <c r="U19" i="9" s="1"/>
  <c r="U21" i="9" s="1"/>
  <c r="V19" i="9" s="1"/>
  <c r="V21" i="9" s="1"/>
  <c r="W19" i="9" s="1"/>
  <c r="W21" i="9" s="1"/>
  <c r="BC66" i="9"/>
  <c r="BC27" i="10" s="1"/>
  <c r="BC32" i="10" s="1"/>
  <c r="AY66" i="9"/>
  <c r="AY27" i="10" s="1"/>
  <c r="AY32" i="10" s="1"/>
  <c r="BK66" i="9"/>
  <c r="BK27" i="10" s="1"/>
  <c r="BK32" i="10" s="1"/>
  <c r="J66" i="9"/>
  <c r="J27" i="10" s="1"/>
  <c r="J32" i="10" s="1"/>
  <c r="BM66" i="9"/>
  <c r="BM27" i="10" s="1"/>
  <c r="BM32" i="10" s="1"/>
  <c r="AG66" i="9"/>
  <c r="AG27" i="10" s="1"/>
  <c r="AG32" i="10" s="1"/>
  <c r="BB49" i="14"/>
  <c r="BB67" i="14" s="1"/>
  <c r="BB65" i="14"/>
  <c r="BG53" i="14"/>
  <c r="BG67" i="14" s="1"/>
  <c r="BG65" i="14"/>
  <c r="AW45" i="14"/>
  <c r="AW67" i="14" s="1"/>
  <c r="AW65" i="14"/>
  <c r="I65" i="14"/>
  <c r="I33" i="14"/>
  <c r="AR65" i="14"/>
  <c r="AR41" i="14"/>
  <c r="AR67" i="14" s="1"/>
  <c r="BQ65" i="14"/>
  <c r="BQ61" i="14"/>
  <c r="BQ67" i="14" s="1"/>
  <c r="K47" i="10"/>
  <c r="AD66" i="9"/>
  <c r="AD27" i="10" s="1"/>
  <c r="AD32" i="10" s="1"/>
  <c r="BE66" i="9"/>
  <c r="BE27" i="10" s="1"/>
  <c r="BE32" i="10" s="1"/>
  <c r="BH66" i="9"/>
  <c r="BH27" i="10" s="1"/>
  <c r="BH32" i="10" s="1"/>
  <c r="BP66" i="9"/>
  <c r="BP27" i="10" s="1"/>
  <c r="BP32" i="10" s="1"/>
  <c r="AX66" i="9"/>
  <c r="AX27" i="10" s="1"/>
  <c r="AX32" i="10" s="1"/>
  <c r="O66" i="9"/>
  <c r="O27" i="10" s="1"/>
  <c r="O32" i="10" s="1"/>
  <c r="H29" i="9"/>
  <c r="I27" i="9" s="1"/>
  <c r="I29" i="9" s="1"/>
  <c r="J27" i="9" s="1"/>
  <c r="J29" i="9" s="1"/>
  <c r="K27" i="9" s="1"/>
  <c r="K29" i="9" s="1"/>
  <c r="L27" i="9" s="1"/>
  <c r="L29" i="9" s="1"/>
  <c r="M27" i="9" s="1"/>
  <c r="M29" i="9" s="1"/>
  <c r="N27" i="9" s="1"/>
  <c r="N29" i="9" s="1"/>
  <c r="O27" i="9" s="1"/>
  <c r="O29" i="9" s="1"/>
  <c r="P27" i="9" s="1"/>
  <c r="P29" i="9" s="1"/>
  <c r="Q27" i="9" s="1"/>
  <c r="Q29" i="9" s="1"/>
  <c r="R27" i="9" s="1"/>
  <c r="R29" i="9" s="1"/>
  <c r="S27" i="9" s="1"/>
  <c r="S29" i="9" s="1"/>
  <c r="T27" i="9" s="1"/>
  <c r="T29" i="9" s="1"/>
  <c r="U27" i="9" s="1"/>
  <c r="U29" i="9" s="1"/>
  <c r="V27" i="9" s="1"/>
  <c r="V29" i="9" s="1"/>
  <c r="W27" i="9" s="1"/>
  <c r="W29" i="9" s="1"/>
  <c r="X27" i="9" s="1"/>
  <c r="X29" i="9" s="1"/>
  <c r="Y27" i="9" s="1"/>
  <c r="Y29" i="9" s="1"/>
  <c r="Z27" i="9" s="1"/>
  <c r="Z29" i="9" s="1"/>
  <c r="AA27" i="9" s="1"/>
  <c r="AA29" i="9" s="1"/>
  <c r="AB27" i="9" s="1"/>
  <c r="AB29" i="9" s="1"/>
  <c r="AC27" i="9" s="1"/>
  <c r="AC29" i="9" s="1"/>
  <c r="AD27" i="9" s="1"/>
  <c r="AD29" i="9" s="1"/>
  <c r="AE27" i="9" s="1"/>
  <c r="AE29" i="9" s="1"/>
  <c r="AF27" i="9" s="1"/>
  <c r="AF29" i="9" s="1"/>
  <c r="AG27" i="9" s="1"/>
  <c r="AG29" i="9" s="1"/>
  <c r="BO66" i="9"/>
  <c r="BO27" i="10" s="1"/>
  <c r="BO32" i="10" s="1"/>
  <c r="AU66" i="9"/>
  <c r="AU27" i="10" s="1"/>
  <c r="AU32" i="10" s="1"/>
  <c r="Q66" i="9"/>
  <c r="Q27" i="10" s="1"/>
  <c r="Q32" i="10" s="1"/>
  <c r="I49" i="9"/>
  <c r="J47" i="9" s="1"/>
  <c r="J49" i="9" s="1"/>
  <c r="K47" i="9" s="1"/>
  <c r="K49" i="9" s="1"/>
  <c r="L47" i="9" s="1"/>
  <c r="L49" i="9" s="1"/>
  <c r="M47" i="9" s="1"/>
  <c r="M49" i="9" s="1"/>
  <c r="N47" i="9" s="1"/>
  <c r="N49" i="9" s="1"/>
  <c r="O47" i="9" s="1"/>
  <c r="O49" i="9" s="1"/>
  <c r="P47" i="9" s="1"/>
  <c r="P49" i="9" s="1"/>
  <c r="Q47" i="9" s="1"/>
  <c r="Q49" i="9" s="1"/>
  <c r="R47" i="9" s="1"/>
  <c r="R49" i="9" s="1"/>
  <c r="S47" i="9" s="1"/>
  <c r="S49" i="9" s="1"/>
  <c r="T47" i="9" s="1"/>
  <c r="T49" i="9" s="1"/>
  <c r="U47" i="9" s="1"/>
  <c r="U49" i="9" s="1"/>
  <c r="V47" i="9" s="1"/>
  <c r="V49" i="9" s="1"/>
  <c r="W47" i="9" s="1"/>
  <c r="W49" i="9" s="1"/>
  <c r="X47" i="9" s="1"/>
  <c r="X49" i="9" s="1"/>
  <c r="Y47" i="9" s="1"/>
  <c r="Y49" i="9" s="1"/>
  <c r="Z47" i="9" s="1"/>
  <c r="Z49" i="9" s="1"/>
  <c r="AA47" i="9" s="1"/>
  <c r="AA49" i="9" s="1"/>
  <c r="AB47" i="9" s="1"/>
  <c r="AB49" i="9" s="1"/>
  <c r="AC47" i="9" s="1"/>
  <c r="AC49" i="9" s="1"/>
  <c r="AD47" i="9" s="1"/>
  <c r="AD49" i="9" s="1"/>
  <c r="AE47" i="9" s="1"/>
  <c r="AE49" i="9" s="1"/>
  <c r="AF47" i="9" s="1"/>
  <c r="AF49" i="9" s="1"/>
  <c r="AG47" i="9" s="1"/>
  <c r="AG49" i="9" s="1"/>
  <c r="AH47" i="9" s="1"/>
  <c r="AH49" i="9" s="1"/>
  <c r="AI47" i="9" s="1"/>
  <c r="AI49" i="9" s="1"/>
  <c r="AJ47" i="9" s="1"/>
  <c r="AJ49" i="9" s="1"/>
  <c r="AK47" i="9" s="1"/>
  <c r="AK49" i="9" s="1"/>
  <c r="AL47" i="9" s="1"/>
  <c r="AL49" i="9" s="1"/>
  <c r="AM47" i="9" s="1"/>
  <c r="AM49" i="9" s="1"/>
  <c r="AN47" i="9" s="1"/>
  <c r="AN49" i="9" s="1"/>
  <c r="AO47" i="9" s="1"/>
  <c r="AO49" i="9" s="1"/>
  <c r="AP47" i="9" s="1"/>
  <c r="AP49" i="9" s="1"/>
  <c r="AQ47" i="9" s="1"/>
  <c r="AQ49" i="9" s="1"/>
  <c r="AR47" i="9" s="1"/>
  <c r="AR49" i="9" s="1"/>
  <c r="AS47" i="9" s="1"/>
  <c r="AS49" i="9" s="1"/>
  <c r="AT47" i="9" s="1"/>
  <c r="AT49" i="9" s="1"/>
  <c r="AU47" i="9" s="1"/>
  <c r="AU49" i="9" s="1"/>
  <c r="AV47" i="9" s="1"/>
  <c r="AV49" i="9" s="1"/>
  <c r="AW47" i="9" s="1"/>
  <c r="AW49" i="9" s="1"/>
  <c r="AX47" i="9" s="1"/>
  <c r="AX49" i="9" s="1"/>
  <c r="H57" i="9"/>
  <c r="I55" i="9" s="1"/>
  <c r="I57" i="9" s="1"/>
  <c r="J55" i="9" s="1"/>
  <c r="J57" i="9" s="1"/>
  <c r="K55" i="9" s="1"/>
  <c r="K57" i="9" s="1"/>
  <c r="L55" i="9" s="1"/>
  <c r="L57" i="9" s="1"/>
  <c r="M55" i="9" s="1"/>
  <c r="M57" i="9" s="1"/>
  <c r="N55" i="9" s="1"/>
  <c r="N57" i="9" s="1"/>
  <c r="O55" i="9" s="1"/>
  <c r="O57" i="9" s="1"/>
  <c r="P55" i="9" s="1"/>
  <c r="P57" i="9" s="1"/>
  <c r="Q55" i="9" s="1"/>
  <c r="Q57" i="9" s="1"/>
  <c r="R55" i="9" s="1"/>
  <c r="R57" i="9" s="1"/>
  <c r="S55" i="9" s="1"/>
  <c r="S57" i="9" s="1"/>
  <c r="T55" i="9" s="1"/>
  <c r="T57" i="9" s="1"/>
  <c r="U55" i="9" s="1"/>
  <c r="U57" i="9" s="1"/>
  <c r="V55" i="9" s="1"/>
  <c r="V57" i="9" s="1"/>
  <c r="W55" i="9" s="1"/>
  <c r="W57" i="9" s="1"/>
  <c r="X55" i="9" s="1"/>
  <c r="X57" i="9" s="1"/>
  <c r="Y55" i="9" s="1"/>
  <c r="Y57" i="9" s="1"/>
  <c r="Z55" i="9" s="1"/>
  <c r="Z57" i="9" s="1"/>
  <c r="AA55" i="9" s="1"/>
  <c r="AA57" i="9" s="1"/>
  <c r="AB55" i="9" s="1"/>
  <c r="AB57" i="9" s="1"/>
  <c r="AC55" i="9" s="1"/>
  <c r="AC57" i="9" s="1"/>
  <c r="AD55" i="9" s="1"/>
  <c r="AD57" i="9" s="1"/>
  <c r="AE55" i="9" s="1"/>
  <c r="AE57" i="9" s="1"/>
  <c r="AF55" i="9" s="1"/>
  <c r="AF57" i="9" s="1"/>
  <c r="AG55" i="9" s="1"/>
  <c r="AG57" i="9" s="1"/>
  <c r="AH55" i="9" s="1"/>
  <c r="AH57" i="9" s="1"/>
  <c r="AI55" i="9" s="1"/>
  <c r="AI57" i="9" s="1"/>
  <c r="AJ55" i="9" s="1"/>
  <c r="AJ57" i="9" s="1"/>
  <c r="AK55" i="9" s="1"/>
  <c r="AK57" i="9" s="1"/>
  <c r="AL55" i="9" s="1"/>
  <c r="AL57" i="9" s="1"/>
  <c r="AM55" i="9" s="1"/>
  <c r="AM57" i="9" s="1"/>
  <c r="AN55" i="9" s="1"/>
  <c r="AN57" i="9" s="1"/>
  <c r="AO55" i="9" s="1"/>
  <c r="AO57" i="9" s="1"/>
  <c r="AP55" i="9" s="1"/>
  <c r="AP57" i="9" s="1"/>
  <c r="AQ55" i="9" s="1"/>
  <c r="AQ57" i="9" s="1"/>
  <c r="AR55" i="9" s="1"/>
  <c r="AR57" i="9" s="1"/>
  <c r="AS55" i="9" s="1"/>
  <c r="AS57" i="9" s="1"/>
  <c r="AT55" i="9" s="1"/>
  <c r="AT57" i="9" s="1"/>
  <c r="AU55" i="9" s="1"/>
  <c r="AU57" i="9" s="1"/>
  <c r="AV55" i="9" s="1"/>
  <c r="AV57" i="9" s="1"/>
  <c r="AW55" i="9" s="1"/>
  <c r="AW57" i="9" s="1"/>
  <c r="AX55" i="9" s="1"/>
  <c r="AX57" i="9" s="1"/>
  <c r="AY55" i="9" s="1"/>
  <c r="AY57" i="9" s="1"/>
  <c r="AZ55" i="9" s="1"/>
  <c r="AZ57" i="9" s="1"/>
  <c r="BA55" i="9" s="1"/>
  <c r="BA57" i="9" s="1"/>
  <c r="BB55" i="9" s="1"/>
  <c r="BB57" i="9" s="1"/>
  <c r="BC55" i="9" s="1"/>
  <c r="BC57" i="9" s="1"/>
  <c r="BD55" i="9" s="1"/>
  <c r="BD57" i="9" s="1"/>
  <c r="BE55" i="9" s="1"/>
  <c r="BE57" i="9" s="1"/>
  <c r="BF55" i="9" s="1"/>
  <c r="BF57" i="9" s="1"/>
  <c r="BG55" i="9" s="1"/>
  <c r="BG57" i="9" s="1"/>
  <c r="BH55" i="9" s="1"/>
  <c r="BH57" i="9" s="1"/>
  <c r="AB66" i="9"/>
  <c r="AB27" i="10" s="1"/>
  <c r="AB32" i="10" s="1"/>
  <c r="BG66" i="9"/>
  <c r="BG27" i="10" s="1"/>
  <c r="BG32" i="10" s="1"/>
  <c r="AL66" i="9"/>
  <c r="AL27" i="10" s="1"/>
  <c r="AL32" i="10" s="1"/>
  <c r="Y66" i="9"/>
  <c r="Y27" i="10" s="1"/>
  <c r="Y32" i="10" s="1"/>
  <c r="U66" i="9"/>
  <c r="U27" i="10" s="1"/>
  <c r="U32" i="10" s="1"/>
  <c r="AH66" i="9"/>
  <c r="AH27" i="10" s="1"/>
  <c r="AH32" i="10" s="1"/>
  <c r="BN66" i="9"/>
  <c r="BN27" i="10" s="1"/>
  <c r="BN32" i="10" s="1"/>
  <c r="W66" i="9"/>
  <c r="W27" i="10" s="1"/>
  <c r="W32" i="10" s="1"/>
  <c r="I66" i="9"/>
  <c r="I27" i="10" s="1"/>
  <c r="I32" i="10" s="1"/>
  <c r="K66" i="9"/>
  <c r="K27" i="10" s="1"/>
  <c r="K32" i="10" s="1"/>
  <c r="X66" i="9"/>
  <c r="X27" i="10" s="1"/>
  <c r="X32" i="10" s="1"/>
  <c r="P66" i="9"/>
  <c r="P27" i="10" s="1"/>
  <c r="P32" i="10" s="1"/>
  <c r="AR66" i="9"/>
  <c r="AR27" i="10" s="1"/>
  <c r="AR32" i="10" s="1"/>
  <c r="AA66" i="9"/>
  <c r="AA27" i="10" s="1"/>
  <c r="AA32" i="10" s="1"/>
  <c r="H25" i="9"/>
  <c r="I23" i="9" s="1"/>
  <c r="I25" i="9" s="1"/>
  <c r="J23" i="9" s="1"/>
  <c r="J25" i="9" s="1"/>
  <c r="K23" i="9" s="1"/>
  <c r="K25" i="9" s="1"/>
  <c r="L23" i="9" s="1"/>
  <c r="L25" i="9" s="1"/>
  <c r="M23" i="9" s="1"/>
  <c r="M25" i="9" s="1"/>
  <c r="N23" i="9" s="1"/>
  <c r="N25" i="9" s="1"/>
  <c r="O23" i="9" s="1"/>
  <c r="O25" i="9" s="1"/>
  <c r="P23" i="9" s="1"/>
  <c r="P25" i="9" s="1"/>
  <c r="Q23" i="9" s="1"/>
  <c r="Q25" i="9" s="1"/>
  <c r="R23" i="9" s="1"/>
  <c r="R25" i="9" s="1"/>
  <c r="S23" i="9" s="1"/>
  <c r="S25" i="9" s="1"/>
  <c r="T23" i="9" s="1"/>
  <c r="T25" i="9" s="1"/>
  <c r="U23" i="9" s="1"/>
  <c r="U25" i="9" s="1"/>
  <c r="V23" i="9" s="1"/>
  <c r="V25" i="9" s="1"/>
  <c r="W23" i="9" s="1"/>
  <c r="W25" i="9" s="1"/>
  <c r="X23" i="9" s="1"/>
  <c r="X25" i="9" s="1"/>
  <c r="Y23" i="9" s="1"/>
  <c r="Y25" i="9" s="1"/>
  <c r="Z23" i="9" s="1"/>
  <c r="Z25" i="9" s="1"/>
  <c r="AA23" i="9" s="1"/>
  <c r="AA25" i="9" s="1"/>
  <c r="AB23" i="9" s="1"/>
  <c r="AB25" i="9" s="1"/>
  <c r="AK66" i="9"/>
  <c r="AK27" i="10" s="1"/>
  <c r="AK32" i="10" s="1"/>
  <c r="AZ66" i="9"/>
  <c r="AZ27" i="10" s="1"/>
  <c r="AZ32" i="10" s="1"/>
  <c r="AC66" i="9"/>
  <c r="AC27" i="10" s="1"/>
  <c r="AC32" i="10" s="1"/>
  <c r="AT66" i="9"/>
  <c r="AT27" i="10" s="1"/>
  <c r="AT32" i="10" s="1"/>
  <c r="BI66" i="9"/>
  <c r="BI27" i="10" s="1"/>
  <c r="BI32" i="10" s="1"/>
  <c r="R66" i="9"/>
  <c r="R27" i="10" s="1"/>
  <c r="R32" i="10" s="1"/>
  <c r="AF66" i="9"/>
  <c r="AF27" i="10" s="1"/>
  <c r="AF32" i="10" s="1"/>
  <c r="BD66" i="9"/>
  <c r="BD27" i="10" s="1"/>
  <c r="BD32" i="10" s="1"/>
  <c r="AM66" i="9"/>
  <c r="AM27" i="10" s="1"/>
  <c r="AM32" i="10" s="1"/>
  <c r="AJ66" i="9"/>
  <c r="AJ27" i="10" s="1"/>
  <c r="AJ32" i="10" s="1"/>
  <c r="H66" i="9"/>
  <c r="H27" i="10" s="1"/>
  <c r="N66" i="9"/>
  <c r="N27" i="10" s="1"/>
  <c r="N32" i="10" s="1"/>
  <c r="AW66" i="9"/>
  <c r="AW27" i="10" s="1"/>
  <c r="AW32" i="10" s="1"/>
  <c r="BL66" i="9"/>
  <c r="BL27" i="10" s="1"/>
  <c r="BL32" i="10" s="1"/>
  <c r="AO66" i="9"/>
  <c r="AO27" i="10" s="1"/>
  <c r="AO32" i="10" s="1"/>
  <c r="T66" i="9"/>
  <c r="T27" i="10" s="1"/>
  <c r="T32" i="10" s="1"/>
  <c r="S66" i="9"/>
  <c r="S27" i="10" s="1"/>
  <c r="S32" i="10" s="1"/>
  <c r="H41" i="9"/>
  <c r="I39" i="9" s="1"/>
  <c r="I41" i="9" s="1"/>
  <c r="J39" i="9" s="1"/>
  <c r="J41" i="9" s="1"/>
  <c r="K39" i="9" s="1"/>
  <c r="K41" i="9" s="1"/>
  <c r="L39" i="9" s="1"/>
  <c r="L41" i="9" s="1"/>
  <c r="M39" i="9" s="1"/>
  <c r="M41" i="9" s="1"/>
  <c r="N39" i="9" s="1"/>
  <c r="N41" i="9" s="1"/>
  <c r="O39" i="9" s="1"/>
  <c r="O41" i="9" s="1"/>
  <c r="P39" i="9" s="1"/>
  <c r="P41" i="9" s="1"/>
  <c r="Q39" i="9" s="1"/>
  <c r="Q41" i="9" s="1"/>
  <c r="R39" i="9" s="1"/>
  <c r="R41" i="9" s="1"/>
  <c r="S39" i="9" s="1"/>
  <c r="S41" i="9" s="1"/>
  <c r="T39" i="9" s="1"/>
  <c r="T41" i="9" s="1"/>
  <c r="U39" i="9" s="1"/>
  <c r="U41" i="9" s="1"/>
  <c r="V39" i="9" s="1"/>
  <c r="V41" i="9" s="1"/>
  <c r="W39" i="9" s="1"/>
  <c r="W41" i="9" s="1"/>
  <c r="X39" i="9" s="1"/>
  <c r="X41" i="9" s="1"/>
  <c r="Y39" i="9" s="1"/>
  <c r="Y41" i="9" s="1"/>
  <c r="Z39" i="9" s="1"/>
  <c r="Z41" i="9" s="1"/>
  <c r="AA39" i="9" s="1"/>
  <c r="AA41" i="9" s="1"/>
  <c r="AB39" i="9" s="1"/>
  <c r="AB41" i="9" s="1"/>
  <c r="AC39" i="9" s="1"/>
  <c r="AC41" i="9" s="1"/>
  <c r="AD39" i="9" s="1"/>
  <c r="AD41" i="9" s="1"/>
  <c r="AE39" i="9" s="1"/>
  <c r="AE41" i="9" s="1"/>
  <c r="AF39" i="9" s="1"/>
  <c r="AF41" i="9" s="1"/>
  <c r="AG39" i="9" s="1"/>
  <c r="AG41" i="9" s="1"/>
  <c r="AH39" i="9" s="1"/>
  <c r="AH41" i="9" s="1"/>
  <c r="AI39" i="9" s="1"/>
  <c r="AI41" i="9" s="1"/>
  <c r="AJ39" i="9" s="1"/>
  <c r="AJ41" i="9" s="1"/>
  <c r="AK39" i="9" s="1"/>
  <c r="AK41" i="9" s="1"/>
  <c r="AL39" i="9" s="1"/>
  <c r="AL41" i="9" s="1"/>
  <c r="AM39" i="9" s="1"/>
  <c r="AM41" i="9" s="1"/>
  <c r="AN39" i="9" s="1"/>
  <c r="AN41" i="9" s="1"/>
  <c r="M66" i="9"/>
  <c r="M27" i="10" s="1"/>
  <c r="M32" i="10" s="1"/>
  <c r="AI66" i="9"/>
  <c r="AI27" i="10" s="1"/>
  <c r="AI32" i="10" s="1"/>
  <c r="AN66" i="9"/>
  <c r="AN27" i="10" s="1"/>
  <c r="AN32" i="10" s="1"/>
  <c r="L66" i="9"/>
  <c r="L27" i="10" s="1"/>
  <c r="L32" i="10" s="1"/>
  <c r="V66" i="9"/>
  <c r="V27" i="10" s="1"/>
  <c r="V32" i="10" s="1"/>
  <c r="AV66" i="9"/>
  <c r="AV27" i="10" s="1"/>
  <c r="AV32" i="10" s="1"/>
  <c r="BJ66" i="9"/>
  <c r="BJ27" i="10" s="1"/>
  <c r="BJ32" i="10" s="1"/>
  <c r="BA66" i="9"/>
  <c r="BA27" i="10" s="1"/>
  <c r="BA32" i="10" s="1"/>
  <c r="AP66" i="9"/>
  <c r="AP27" i="10" s="1"/>
  <c r="AP32" i="10" s="1"/>
  <c r="Z66" i="9"/>
  <c r="Z27" i="10" s="1"/>
  <c r="Z32" i="10" s="1"/>
  <c r="BF66" i="9"/>
  <c r="BF27" i="10" s="1"/>
  <c r="BF32" i="10" s="1"/>
  <c r="H26" i="10"/>
  <c r="H36" i="10" s="1"/>
  <c r="AQ66" i="9"/>
  <c r="AQ27" i="10" s="1"/>
  <c r="AQ32" i="10" s="1"/>
  <c r="AE66" i="9"/>
  <c r="AE27" i="10" s="1"/>
  <c r="AE32" i="10" s="1"/>
  <c r="D30" i="10"/>
  <c r="E28" i="10"/>
  <c r="F26" i="10" s="1"/>
  <c r="H45" i="9"/>
  <c r="I43" i="9" s="1"/>
  <c r="I45" i="9" s="1"/>
  <c r="J43" i="9" s="1"/>
  <c r="J45" i="9" s="1"/>
  <c r="K43" i="9" s="1"/>
  <c r="K45" i="9" s="1"/>
  <c r="L43" i="9" s="1"/>
  <c r="L45" i="9" s="1"/>
  <c r="M43" i="9" s="1"/>
  <c r="M45" i="9" s="1"/>
  <c r="N43" i="9" s="1"/>
  <c r="N45" i="9" s="1"/>
  <c r="O43" i="9" s="1"/>
  <c r="O45" i="9" s="1"/>
  <c r="P43" i="9" s="1"/>
  <c r="P45" i="9" s="1"/>
  <c r="Q43" i="9" s="1"/>
  <c r="Q45" i="9" s="1"/>
  <c r="R43" i="9" s="1"/>
  <c r="R45" i="9" s="1"/>
  <c r="S43" i="9" s="1"/>
  <c r="S45" i="9" s="1"/>
  <c r="T43" i="9" s="1"/>
  <c r="T45" i="9" s="1"/>
  <c r="U43" i="9" s="1"/>
  <c r="U45" i="9" s="1"/>
  <c r="V43" i="9" s="1"/>
  <c r="V45" i="9" s="1"/>
  <c r="W43" i="9" s="1"/>
  <c r="W45" i="9" s="1"/>
  <c r="X43" i="9" s="1"/>
  <c r="X45" i="9" s="1"/>
  <c r="Y43" i="9" s="1"/>
  <c r="Y45" i="9" s="1"/>
  <c r="Z43" i="9" s="1"/>
  <c r="Z45" i="9" s="1"/>
  <c r="AA43" i="9" s="1"/>
  <c r="AA45" i="9" s="1"/>
  <c r="AB43" i="9" s="1"/>
  <c r="AB45" i="9" s="1"/>
  <c r="AC43" i="9" s="1"/>
  <c r="AC45" i="9" s="1"/>
  <c r="AD43" i="9" s="1"/>
  <c r="AD45" i="9" s="1"/>
  <c r="AE43" i="9" s="1"/>
  <c r="AE45" i="9" s="1"/>
  <c r="AF43" i="9" s="1"/>
  <c r="AF45" i="9" s="1"/>
  <c r="AG43" i="9" s="1"/>
  <c r="AG45" i="9" s="1"/>
  <c r="AH43" i="9" s="1"/>
  <c r="AH45" i="9" s="1"/>
  <c r="AI43" i="9" s="1"/>
  <c r="AI45" i="9" s="1"/>
  <c r="AJ43" i="9" s="1"/>
  <c r="AJ45" i="9" s="1"/>
  <c r="AK43" i="9" s="1"/>
  <c r="AK45" i="9" s="1"/>
  <c r="AL43" i="9" s="1"/>
  <c r="AL45" i="9" s="1"/>
  <c r="AM43" i="9" s="1"/>
  <c r="AM45" i="9" s="1"/>
  <c r="AN43" i="9" s="1"/>
  <c r="AN45" i="9" s="1"/>
  <c r="AO43" i="9" s="1"/>
  <c r="AO45" i="9" s="1"/>
  <c r="AP43" i="9" s="1"/>
  <c r="AP45" i="9" s="1"/>
  <c r="AQ43" i="9" s="1"/>
  <c r="AQ45" i="9" s="1"/>
  <c r="AR43" i="9" s="1"/>
  <c r="AR45" i="9" s="1"/>
  <c r="AS43" i="9" s="1"/>
  <c r="AS45" i="9" s="1"/>
  <c r="D67" i="9"/>
  <c r="I67" i="14" l="1"/>
  <c r="J31" i="14"/>
  <c r="L47" i="10"/>
  <c r="I24" i="10"/>
  <c r="K24" i="10"/>
  <c r="BS24" i="10"/>
  <c r="AN24" i="10"/>
  <c r="AQ24" i="10"/>
  <c r="AW24" i="10"/>
  <c r="BU24" i="10"/>
  <c r="BM24" i="10"/>
  <c r="AI24" i="10"/>
  <c r="AP24" i="10"/>
  <c r="AM24" i="10"/>
  <c r="AX24" i="10"/>
  <c r="T24" i="10"/>
  <c r="AY24" i="10"/>
  <c r="U24" i="10"/>
  <c r="BT24" i="10"/>
  <c r="BB24" i="10"/>
  <c r="P24" i="10"/>
  <c r="AB24" i="10"/>
  <c r="BN24" i="10"/>
  <c r="AE24" i="10"/>
  <c r="BI24" i="10"/>
  <c r="M24" i="10"/>
  <c r="W24" i="10"/>
  <c r="Q24" i="10"/>
  <c r="BH24" i="10"/>
  <c r="AD24" i="10"/>
  <c r="AS24" i="10"/>
  <c r="BO24" i="10"/>
  <c r="Z24" i="10"/>
  <c r="N24" i="10"/>
  <c r="BD24" i="10"/>
  <c r="AT24" i="10"/>
  <c r="AC24" i="10"/>
  <c r="BJ24" i="10"/>
  <c r="AJ24" i="10"/>
  <c r="AH24" i="10"/>
  <c r="AF24" i="10"/>
  <c r="AG24" i="10"/>
  <c r="BL24" i="10"/>
  <c r="AL24" i="10"/>
  <c r="BG24" i="10"/>
  <c r="BP24" i="10"/>
  <c r="V24" i="10"/>
  <c r="AO24" i="10"/>
  <c r="H32" i="10"/>
  <c r="AV24" i="10"/>
  <c r="S24" i="10"/>
  <c r="O24" i="10"/>
  <c r="J24" i="10"/>
  <c r="R24" i="10"/>
  <c r="AU24" i="10"/>
  <c r="BC24" i="10"/>
  <c r="BK24" i="10"/>
  <c r="BA24" i="10"/>
  <c r="AA24" i="10"/>
  <c r="BF24" i="10"/>
  <c r="AZ24" i="10"/>
  <c r="AR24" i="10"/>
  <c r="BE24" i="10"/>
  <c r="AK24" i="10"/>
  <c r="BQ24" i="10"/>
  <c r="L24" i="10"/>
  <c r="BR24" i="10"/>
  <c r="X24" i="10"/>
  <c r="Y24" i="10"/>
  <c r="H24" i="10"/>
  <c r="F28" i="10"/>
  <c r="G26" i="10" s="1"/>
  <c r="E30" i="10"/>
  <c r="BD51" i="9"/>
  <c r="BI55" i="9"/>
  <c r="AY47" i="9"/>
  <c r="AT43" i="9"/>
  <c r="E65" i="9"/>
  <c r="AJ35" i="9"/>
  <c r="AO39" i="9"/>
  <c r="BN59" i="9"/>
  <c r="J65" i="14" l="1"/>
  <c r="J33" i="14"/>
  <c r="M47" i="10"/>
  <c r="F30" i="10"/>
  <c r="G28" i="10"/>
  <c r="G30" i="10" s="1"/>
  <c r="BD53" i="9"/>
  <c r="AJ37" i="9"/>
  <c r="AT45" i="9"/>
  <c r="AY49" i="9"/>
  <c r="BI57" i="9"/>
  <c r="AO41" i="9"/>
  <c r="BN61" i="9"/>
  <c r="E67" i="9"/>
  <c r="K31" i="14" l="1"/>
  <c r="J67" i="14"/>
  <c r="N47" i="10"/>
  <c r="H28" i="10"/>
  <c r="I26" i="10" s="1"/>
  <c r="AZ47" i="9"/>
  <c r="AP39" i="9"/>
  <c r="AU43" i="9"/>
  <c r="AK35" i="9"/>
  <c r="BO59" i="9"/>
  <c r="F65" i="9"/>
  <c r="BE51" i="9"/>
  <c r="BJ55" i="9"/>
  <c r="K65" i="14" l="1"/>
  <c r="K33" i="14"/>
  <c r="O47" i="10"/>
  <c r="I28" i="10"/>
  <c r="J26" i="10" s="1"/>
  <c r="H30" i="10"/>
  <c r="AU45" i="9"/>
  <c r="BJ57" i="9"/>
  <c r="AK37" i="9"/>
  <c r="AP41" i="9"/>
  <c r="AZ49" i="9"/>
  <c r="BE53" i="9"/>
  <c r="F67" i="9"/>
  <c r="BO61" i="9"/>
  <c r="K67" i="14" l="1"/>
  <c r="L31" i="14"/>
  <c r="P47" i="10"/>
  <c r="I30" i="10"/>
  <c r="J28" i="10"/>
  <c r="K26" i="10" s="1"/>
  <c r="K28" i="10" s="1"/>
  <c r="L26" i="10" s="1"/>
  <c r="L28" i="10" s="1"/>
  <c r="M26" i="10" s="1"/>
  <c r="M28" i="10" s="1"/>
  <c r="N26" i="10" s="1"/>
  <c r="N28" i="10" s="1"/>
  <c r="O26" i="10" s="1"/>
  <c r="O28" i="10" s="1"/>
  <c r="P26" i="10" s="1"/>
  <c r="P28" i="10" s="1"/>
  <c r="Q26" i="10" s="1"/>
  <c r="Q28" i="10" s="1"/>
  <c r="R26" i="10" s="1"/>
  <c r="R28" i="10" s="1"/>
  <c r="S26" i="10" s="1"/>
  <c r="S28" i="10" s="1"/>
  <c r="T26" i="10" s="1"/>
  <c r="T28" i="10" s="1"/>
  <c r="U26" i="10" s="1"/>
  <c r="U28" i="10" s="1"/>
  <c r="V26" i="10" s="1"/>
  <c r="V28" i="10" s="1"/>
  <c r="W26" i="10" s="1"/>
  <c r="W28" i="10" s="1"/>
  <c r="X26" i="10" s="1"/>
  <c r="X28" i="10" s="1"/>
  <c r="Y26" i="10" s="1"/>
  <c r="Y28" i="10" s="1"/>
  <c r="Z26" i="10" s="1"/>
  <c r="Z28" i="10" s="1"/>
  <c r="AA26" i="10" s="1"/>
  <c r="AA28" i="10" s="1"/>
  <c r="AB26" i="10" s="1"/>
  <c r="AB28" i="10" s="1"/>
  <c r="AC26" i="10" s="1"/>
  <c r="AC28" i="10" s="1"/>
  <c r="AD26" i="10" s="1"/>
  <c r="AD28" i="10" s="1"/>
  <c r="AE26" i="10" s="1"/>
  <c r="AE28" i="10" s="1"/>
  <c r="AF26" i="10" s="1"/>
  <c r="AF28" i="10" s="1"/>
  <c r="AG26" i="10" s="1"/>
  <c r="AG28" i="10" s="1"/>
  <c r="AH26" i="10" s="1"/>
  <c r="AH28" i="10" s="1"/>
  <c r="AI26" i="10" s="1"/>
  <c r="AI28" i="10" s="1"/>
  <c r="AJ26" i="10" s="1"/>
  <c r="AJ28" i="10" s="1"/>
  <c r="AK26" i="10" s="1"/>
  <c r="AK28" i="10" s="1"/>
  <c r="AL26" i="10" s="1"/>
  <c r="AL28" i="10" s="1"/>
  <c r="AM26" i="10" s="1"/>
  <c r="AM28" i="10" s="1"/>
  <c r="AN26" i="10" s="1"/>
  <c r="AN28" i="10" s="1"/>
  <c r="AO26" i="10" s="1"/>
  <c r="AO28" i="10" s="1"/>
  <c r="AP26" i="10" s="1"/>
  <c r="AP28" i="10" s="1"/>
  <c r="AQ26" i="10" s="1"/>
  <c r="AQ28" i="10" s="1"/>
  <c r="AR26" i="10" s="1"/>
  <c r="AR28" i="10" s="1"/>
  <c r="AS26" i="10" s="1"/>
  <c r="AS28" i="10" s="1"/>
  <c r="AT26" i="10" s="1"/>
  <c r="AT28" i="10" s="1"/>
  <c r="AU26" i="10" s="1"/>
  <c r="AU28" i="10" s="1"/>
  <c r="AV26" i="10" s="1"/>
  <c r="AV28" i="10" s="1"/>
  <c r="AW26" i="10" s="1"/>
  <c r="AW28" i="10" s="1"/>
  <c r="AX26" i="10" s="1"/>
  <c r="AX28" i="10" s="1"/>
  <c r="AY26" i="10" s="1"/>
  <c r="AY28" i="10" s="1"/>
  <c r="AZ26" i="10" s="1"/>
  <c r="AZ28" i="10" s="1"/>
  <c r="BA26" i="10" s="1"/>
  <c r="BA28" i="10" s="1"/>
  <c r="BB26" i="10" s="1"/>
  <c r="BB28" i="10" s="1"/>
  <c r="BC26" i="10" s="1"/>
  <c r="BC28" i="10" s="1"/>
  <c r="BD26" i="10" s="1"/>
  <c r="BD28" i="10" s="1"/>
  <c r="BE26" i="10" s="1"/>
  <c r="BE28" i="10" s="1"/>
  <c r="BF26" i="10" s="1"/>
  <c r="BF28" i="10" s="1"/>
  <c r="BG26" i="10" s="1"/>
  <c r="BG28" i="10" s="1"/>
  <c r="BH26" i="10" s="1"/>
  <c r="BH28" i="10" s="1"/>
  <c r="BI26" i="10" s="1"/>
  <c r="BI28" i="10" s="1"/>
  <c r="BJ26" i="10" s="1"/>
  <c r="BJ28" i="10" s="1"/>
  <c r="BK26" i="10" s="1"/>
  <c r="BK28" i="10" s="1"/>
  <c r="BL26" i="10" s="1"/>
  <c r="BL28" i="10" s="1"/>
  <c r="BM26" i="10" s="1"/>
  <c r="BM28" i="10" s="1"/>
  <c r="BN26" i="10" s="1"/>
  <c r="BN28" i="10" s="1"/>
  <c r="BO26" i="10" s="1"/>
  <c r="BO28" i="10" s="1"/>
  <c r="BP26" i="10" s="1"/>
  <c r="BP28" i="10" s="1"/>
  <c r="BQ26" i="10" s="1"/>
  <c r="BQ28" i="10" s="1"/>
  <c r="BR26" i="10" s="1"/>
  <c r="BR28" i="10" s="1"/>
  <c r="BS26" i="10" s="1"/>
  <c r="BS28" i="10" s="1"/>
  <c r="BT26" i="10" s="1"/>
  <c r="BT28" i="10" s="1"/>
  <c r="BU26" i="10" s="1"/>
  <c r="BU28" i="10" s="1"/>
  <c r="AQ39" i="9"/>
  <c r="BF51" i="9"/>
  <c r="AL35" i="9"/>
  <c r="BP59" i="9"/>
  <c r="BK55" i="9"/>
  <c r="G65" i="9"/>
  <c r="AV43" i="9"/>
  <c r="BA47" i="9"/>
  <c r="L65" i="14" l="1"/>
  <c r="L33" i="14"/>
  <c r="Q47" i="10"/>
  <c r="J30" i="10"/>
  <c r="BF53" i="9"/>
  <c r="BG51" i="9" s="1"/>
  <c r="BG53" i="9" s="1"/>
  <c r="BH51" i="9" s="1"/>
  <c r="BP61" i="9"/>
  <c r="BQ59" i="9" s="1"/>
  <c r="BQ61" i="9" s="1"/>
  <c r="BR59" i="9" s="1"/>
  <c r="AL37" i="9"/>
  <c r="AM35" i="9" s="1"/>
  <c r="AM37" i="9" s="1"/>
  <c r="AN35" i="9" s="1"/>
  <c r="BA49" i="9"/>
  <c r="BB47" i="9" s="1"/>
  <c r="BB49" i="9" s="1"/>
  <c r="BC47" i="9" s="1"/>
  <c r="AV45" i="9"/>
  <c r="AW43" i="9" s="1"/>
  <c r="AW45" i="9" s="1"/>
  <c r="AX43" i="9" s="1"/>
  <c r="AQ41" i="9"/>
  <c r="AR39" i="9" s="1"/>
  <c r="AR41" i="9" s="1"/>
  <c r="AS39" i="9" s="1"/>
  <c r="G67" i="9"/>
  <c r="BK57" i="9"/>
  <c r="BL55" i="9" s="1"/>
  <c r="BL57" i="9" s="1"/>
  <c r="BM55" i="9" s="1"/>
  <c r="L67" i="14" l="1"/>
  <c r="M31" i="14"/>
  <c r="R47" i="10"/>
  <c r="K30" i="10"/>
  <c r="AS41" i="9"/>
  <c r="AS65" i="9"/>
  <c r="BC49" i="9"/>
  <c r="BC65" i="9"/>
  <c r="BR61" i="9"/>
  <c r="BR65" i="9"/>
  <c r="BH53" i="9"/>
  <c r="BH65" i="9"/>
  <c r="BM57" i="9"/>
  <c r="BM65" i="9"/>
  <c r="AX45" i="9"/>
  <c r="AX65" i="9"/>
  <c r="AN37" i="9"/>
  <c r="AN65" i="9"/>
  <c r="H65" i="9"/>
  <c r="H33" i="9"/>
  <c r="M65" i="14" l="1"/>
  <c r="M33" i="14"/>
  <c r="S47" i="10"/>
  <c r="L30" i="10"/>
  <c r="AT39" i="9"/>
  <c r="AS67" i="9"/>
  <c r="BN55" i="9"/>
  <c r="BM67" i="9"/>
  <c r="BI51" i="9"/>
  <c r="BH67" i="9"/>
  <c r="BS59" i="9"/>
  <c r="BR67" i="9"/>
  <c r="BD47" i="9"/>
  <c r="BC67" i="9"/>
  <c r="AY43" i="9"/>
  <c r="AX67" i="9"/>
  <c r="AO35" i="9"/>
  <c r="AN67" i="9"/>
  <c r="BQ67" i="9"/>
  <c r="BQ65" i="9"/>
  <c r="BL65" i="9"/>
  <c r="BL67" i="9"/>
  <c r="AW65" i="9"/>
  <c r="AW67" i="9"/>
  <c r="AM65" i="9"/>
  <c r="AM67" i="9"/>
  <c r="AR67" i="9"/>
  <c r="AR65" i="9"/>
  <c r="BB67" i="9"/>
  <c r="BB65" i="9"/>
  <c r="BG67" i="9"/>
  <c r="BG65" i="9"/>
  <c r="I31" i="9"/>
  <c r="H67" i="9"/>
  <c r="M67" i="14" l="1"/>
  <c r="N31" i="14"/>
  <c r="T47" i="10"/>
  <c r="M30" i="10"/>
  <c r="BD49" i="9"/>
  <c r="BD65" i="9"/>
  <c r="BS61" i="9"/>
  <c r="BS65" i="9"/>
  <c r="BI53" i="9"/>
  <c r="BI65" i="9"/>
  <c r="BN57" i="9"/>
  <c r="BN65" i="9"/>
  <c r="AT41" i="9"/>
  <c r="AT65" i="9"/>
  <c r="AY45" i="9"/>
  <c r="AY65" i="9"/>
  <c r="AO37" i="9"/>
  <c r="AO65" i="9"/>
  <c r="I65" i="9"/>
  <c r="I33" i="9"/>
  <c r="N65" i="14" l="1"/>
  <c r="N33" i="14"/>
  <c r="U47" i="10"/>
  <c r="N30" i="10"/>
  <c r="BE47" i="9"/>
  <c r="BD67" i="9"/>
  <c r="AU39" i="9"/>
  <c r="AT67" i="9"/>
  <c r="BO55" i="9"/>
  <c r="BN67" i="9"/>
  <c r="BJ51" i="9"/>
  <c r="BI67" i="9"/>
  <c r="BT59" i="9"/>
  <c r="BS67" i="9"/>
  <c r="AZ43" i="9"/>
  <c r="AY67" i="9"/>
  <c r="AP35" i="9"/>
  <c r="AO67" i="9"/>
  <c r="J31" i="9"/>
  <c r="I67" i="9"/>
  <c r="N67" i="14" l="1"/>
  <c r="O31" i="14"/>
  <c r="V47" i="10"/>
  <c r="O30" i="10"/>
  <c r="BE49" i="9"/>
  <c r="BE65" i="9"/>
  <c r="BT61" i="9"/>
  <c r="BT65" i="9"/>
  <c r="BJ53" i="9"/>
  <c r="BJ65" i="9"/>
  <c r="BO57" i="9"/>
  <c r="BO65" i="9"/>
  <c r="AU41" i="9"/>
  <c r="AU65" i="9"/>
  <c r="AZ45" i="9"/>
  <c r="AZ65" i="9"/>
  <c r="AP37" i="9"/>
  <c r="AP65" i="9"/>
  <c r="J65" i="9"/>
  <c r="J33" i="9"/>
  <c r="O65" i="14" l="1"/>
  <c r="O33" i="14"/>
  <c r="W47" i="10"/>
  <c r="P30" i="10"/>
  <c r="BF47" i="9"/>
  <c r="BE67" i="9"/>
  <c r="AV39" i="9"/>
  <c r="AU67" i="9"/>
  <c r="BP55" i="9"/>
  <c r="BO67" i="9"/>
  <c r="BK51" i="9"/>
  <c r="BJ67" i="9"/>
  <c r="BU59" i="9"/>
  <c r="BT67" i="9"/>
  <c r="BA43" i="9"/>
  <c r="AZ67" i="9"/>
  <c r="AQ35" i="9"/>
  <c r="AP67" i="9"/>
  <c r="J67" i="9"/>
  <c r="K31" i="9"/>
  <c r="P31" i="14" l="1"/>
  <c r="O67" i="14"/>
  <c r="X47" i="10"/>
  <c r="Q30" i="10"/>
  <c r="BP57" i="9"/>
  <c r="BP67" i="9" s="1"/>
  <c r="BP65" i="9"/>
  <c r="AV41" i="9"/>
  <c r="AV67" i="9" s="1"/>
  <c r="AV65" i="9"/>
  <c r="BF49" i="9"/>
  <c r="BF67" i="9" s="1"/>
  <c r="BF65" i="9"/>
  <c r="BU61" i="9"/>
  <c r="BU67" i="9" s="1"/>
  <c r="BU65" i="9"/>
  <c r="BK53" i="9"/>
  <c r="BK67" i="9" s="1"/>
  <c r="BK65" i="9"/>
  <c r="BA45" i="9"/>
  <c r="BA67" i="9" s="1"/>
  <c r="BA65" i="9"/>
  <c r="AQ37" i="9"/>
  <c r="AQ67" i="9" s="1"/>
  <c r="AQ65" i="9"/>
  <c r="K65" i="9"/>
  <c r="K33" i="9"/>
  <c r="P65" i="14" l="1"/>
  <c r="P33" i="14"/>
  <c r="Y47" i="10"/>
  <c r="R30" i="10"/>
  <c r="K67" i="9"/>
  <c r="L31" i="9"/>
  <c r="P67" i="14" l="1"/>
  <c r="Q31" i="14"/>
  <c r="Z47" i="10"/>
  <c r="S30" i="10"/>
  <c r="L65" i="9"/>
  <c r="L33" i="9"/>
  <c r="Q65" i="14" l="1"/>
  <c r="Q33" i="14"/>
  <c r="AA47" i="10"/>
  <c r="T30" i="10"/>
  <c r="L67" i="9"/>
  <c r="M31" i="9"/>
  <c r="Q67" i="14" l="1"/>
  <c r="R31" i="14"/>
  <c r="AB47" i="10"/>
  <c r="U30" i="10"/>
  <c r="M33" i="9"/>
  <c r="M65" i="9"/>
  <c r="R33" i="14" l="1"/>
  <c r="R65" i="14"/>
  <c r="AC47" i="10"/>
  <c r="V30" i="10"/>
  <c r="M67" i="9"/>
  <c r="N31" i="9"/>
  <c r="R67" i="14" l="1"/>
  <c r="S31" i="14"/>
  <c r="AD47" i="10"/>
  <c r="W30" i="10"/>
  <c r="N65" i="9"/>
  <c r="N33" i="9"/>
  <c r="S65" i="14" l="1"/>
  <c r="S33" i="14"/>
  <c r="AE47" i="10"/>
  <c r="X30" i="10"/>
  <c r="N67" i="9"/>
  <c r="O31" i="9"/>
  <c r="S67" i="14" l="1"/>
  <c r="T31" i="14"/>
  <c r="AF47" i="10"/>
  <c r="Y30" i="10"/>
  <c r="O65" i="9"/>
  <c r="O33" i="9"/>
  <c r="T65" i="14" l="1"/>
  <c r="T33" i="14"/>
  <c r="AG47" i="10"/>
  <c r="Z30" i="10"/>
  <c r="O67" i="9"/>
  <c r="P31" i="9"/>
  <c r="T67" i="14" l="1"/>
  <c r="U31" i="14"/>
  <c r="AH47" i="10"/>
  <c r="AA30" i="10"/>
  <c r="P65" i="9"/>
  <c r="P33" i="9"/>
  <c r="U65" i="14" l="1"/>
  <c r="U33" i="14"/>
  <c r="AI47" i="10"/>
  <c r="AB30" i="10"/>
  <c r="P67" i="9"/>
  <c r="Q31" i="9"/>
  <c r="U67" i="14" l="1"/>
  <c r="V31" i="14"/>
  <c r="AJ47" i="10"/>
  <c r="AC30" i="10"/>
  <c r="Q65" i="9"/>
  <c r="Q33" i="9"/>
  <c r="V65" i="14" l="1"/>
  <c r="V33" i="14"/>
  <c r="AK47" i="10"/>
  <c r="AD30" i="10"/>
  <c r="Q67" i="9"/>
  <c r="R31" i="9"/>
  <c r="W31" i="14" l="1"/>
  <c r="V67" i="14"/>
  <c r="AL47" i="10"/>
  <c r="AE30" i="10"/>
  <c r="R65" i="9"/>
  <c r="R33" i="9"/>
  <c r="W33" i="14" l="1"/>
  <c r="W65" i="14"/>
  <c r="AM47" i="10"/>
  <c r="AF30" i="10"/>
  <c r="S31" i="9"/>
  <c r="R67" i="9"/>
  <c r="W67" i="14" l="1"/>
  <c r="X31" i="14"/>
  <c r="AN47" i="10"/>
  <c r="AG30" i="10"/>
  <c r="S65" i="9"/>
  <c r="S33" i="9"/>
  <c r="X65" i="14" l="1"/>
  <c r="X33" i="14"/>
  <c r="AO47" i="10"/>
  <c r="AH30" i="10"/>
  <c r="S67" i="9"/>
  <c r="T31" i="9"/>
  <c r="X67" i="14" l="1"/>
  <c r="Y31" i="14"/>
  <c r="AP47" i="10"/>
  <c r="AI30" i="10"/>
  <c r="T33" i="9"/>
  <c r="T65" i="9"/>
  <c r="Y65" i="14" l="1"/>
  <c r="Y33" i="14"/>
  <c r="AQ47" i="10"/>
  <c r="AJ30" i="10"/>
  <c r="T67" i="9"/>
  <c r="U31" i="9"/>
  <c r="Y67" i="14" l="1"/>
  <c r="Z31" i="14"/>
  <c r="AR47" i="10"/>
  <c r="AK30" i="10"/>
  <c r="U33" i="9"/>
  <c r="U65" i="9"/>
  <c r="Z65" i="14" l="1"/>
  <c r="Z33" i="14"/>
  <c r="AS47" i="10"/>
  <c r="AL30" i="10"/>
  <c r="U67" i="9"/>
  <c r="V31" i="9"/>
  <c r="Z67" i="14" l="1"/>
  <c r="AA31" i="14"/>
  <c r="AT47" i="10"/>
  <c r="AM30" i="10"/>
  <c r="V65" i="9"/>
  <c r="V33" i="9"/>
  <c r="AA65" i="14" l="1"/>
  <c r="AA33" i="14"/>
  <c r="AU47" i="10"/>
  <c r="AN30" i="10"/>
  <c r="V67" i="9"/>
  <c r="W31" i="9"/>
  <c r="AA67" i="14" l="1"/>
  <c r="AB31" i="14"/>
  <c r="AV47" i="10"/>
  <c r="AO30" i="10"/>
  <c r="W65" i="9"/>
  <c r="W33" i="9"/>
  <c r="AB65" i="14" l="1"/>
  <c r="AB33" i="14"/>
  <c r="AW47" i="10"/>
  <c r="AP30" i="10"/>
  <c r="W67" i="9"/>
  <c r="X31" i="9"/>
  <c r="AB67" i="14" l="1"/>
  <c r="AC31" i="14"/>
  <c r="AX47" i="10"/>
  <c r="AQ30" i="10"/>
  <c r="X65" i="9"/>
  <c r="X33" i="9"/>
  <c r="AC65" i="14" l="1"/>
  <c r="AC33" i="14"/>
  <c r="AY47" i="10"/>
  <c r="AR30" i="10"/>
  <c r="X67" i="9"/>
  <c r="Y31" i="9"/>
  <c r="AC67" i="14" l="1"/>
  <c r="AD31" i="14"/>
  <c r="AZ47" i="10"/>
  <c r="AS30" i="10"/>
  <c r="Y65" i="9"/>
  <c r="Y33" i="9"/>
  <c r="AD33" i="14" l="1"/>
  <c r="AD65" i="14"/>
  <c r="BA47" i="10"/>
  <c r="AT30" i="10"/>
  <c r="Y67" i="9"/>
  <c r="Z31" i="9"/>
  <c r="AD67" i="14" l="1"/>
  <c r="AE31" i="14"/>
  <c r="BB47" i="10"/>
  <c r="AU30" i="10"/>
  <c r="Z65" i="9"/>
  <c r="Z33" i="9"/>
  <c r="AE65" i="14" l="1"/>
  <c r="AE33" i="14"/>
  <c r="BC47" i="10"/>
  <c r="AV30" i="10"/>
  <c r="Z67" i="9"/>
  <c r="AA31" i="9"/>
  <c r="AE67" i="14" l="1"/>
  <c r="AF31" i="14"/>
  <c r="BD47" i="10"/>
  <c r="AW30" i="10"/>
  <c r="AA65" i="9"/>
  <c r="AA33" i="9"/>
  <c r="AF65" i="14" l="1"/>
  <c r="AF33" i="14"/>
  <c r="BE47" i="10"/>
  <c r="AX30" i="10"/>
  <c r="AA67" i="9"/>
  <c r="AB31" i="9"/>
  <c r="AF67" i="14" l="1"/>
  <c r="AG31" i="14"/>
  <c r="BF47" i="10"/>
  <c r="AY30" i="10"/>
  <c r="AB65" i="9"/>
  <c r="AB33" i="9"/>
  <c r="AG65" i="14" l="1"/>
  <c r="AG33" i="14"/>
  <c r="BG47" i="10"/>
  <c r="BA30" i="10"/>
  <c r="AZ30" i="10"/>
  <c r="AB67" i="9"/>
  <c r="AC31" i="9"/>
  <c r="AG67" i="14" l="1"/>
  <c r="AH31" i="14"/>
  <c r="BH47" i="10"/>
  <c r="AC65" i="9"/>
  <c r="AC33" i="9"/>
  <c r="AH65" i="14" l="1"/>
  <c r="AH33" i="14"/>
  <c r="AH67" i="14" s="1"/>
  <c r="BI47" i="10"/>
  <c r="BB30" i="10"/>
  <c r="AC67" i="9"/>
  <c r="AD31" i="9"/>
  <c r="BJ47" i="10" l="1"/>
  <c r="BC30" i="10"/>
  <c r="AD65" i="9"/>
  <c r="AD33" i="9"/>
  <c r="BK47" i="10" l="1"/>
  <c r="BD30" i="10"/>
  <c r="AD67" i="9"/>
  <c r="AE31" i="9"/>
  <c r="BL47" i="10" l="1"/>
  <c r="BF30" i="10"/>
  <c r="BE30" i="10"/>
  <c r="AE65" i="9"/>
  <c r="AE33" i="9"/>
  <c r="BM47" i="10" l="1"/>
  <c r="AE67" i="9"/>
  <c r="AF31" i="9"/>
  <c r="BN47" i="10" l="1"/>
  <c r="BG30" i="10"/>
  <c r="AF65" i="9"/>
  <c r="AF33" i="9"/>
  <c r="BO47" i="10" l="1"/>
  <c r="BH30" i="10"/>
  <c r="AG31" i="9"/>
  <c r="AF67" i="9"/>
  <c r="BP47" i="10" l="1"/>
  <c r="BI30" i="10"/>
  <c r="AG65" i="9"/>
  <c r="AG33" i="9"/>
  <c r="BQ47" i="10" l="1"/>
  <c r="BJ30" i="10"/>
  <c r="AG67" i="9"/>
  <c r="AH31" i="9"/>
  <c r="BR47" i="10" l="1"/>
  <c r="BK30" i="10"/>
  <c r="AH65" i="9"/>
  <c r="AH33" i="9"/>
  <c r="BS47" i="10" l="1"/>
  <c r="BL30" i="10"/>
  <c r="AH67" i="9"/>
  <c r="AI31" i="9"/>
  <c r="BT47" i="10" l="1"/>
  <c r="BM30" i="10"/>
  <c r="AI33" i="9"/>
  <c r="AI65" i="9"/>
  <c r="BN30" i="10" l="1"/>
  <c r="AJ31" i="9"/>
  <c r="AI67" i="9"/>
  <c r="BU47" i="10" l="1"/>
  <c r="C61" i="10" s="1"/>
  <c r="C59" i="10"/>
  <c r="C25" i="12" s="1"/>
  <c r="BO30" i="10"/>
  <c r="AJ33" i="9"/>
  <c r="AJ65" i="9"/>
  <c r="B33" i="12" l="1"/>
  <c r="C27" i="12"/>
  <c r="BP30" i="10"/>
  <c r="AK31" i="9"/>
  <c r="AJ67" i="9"/>
  <c r="BQ30" i="10" l="1"/>
  <c r="AK33" i="9"/>
  <c r="AK65" i="9"/>
  <c r="BR30" i="10" l="1"/>
  <c r="AL31" i="9"/>
  <c r="AK67" i="9"/>
  <c r="AL33" i="9" l="1"/>
  <c r="AL67" i="9" s="1"/>
  <c r="AL65" i="9"/>
  <c r="BS30" i="10" l="1"/>
  <c r="BT30" i="10" l="1"/>
  <c r="BU30" i="10"/>
  <c r="C59" i="8" l="1"/>
  <c r="C55" i="8"/>
  <c r="C51" i="8"/>
  <c r="C47" i="8"/>
  <c r="C43" i="8"/>
  <c r="C39" i="8"/>
  <c r="C35" i="8"/>
  <c r="BP15" i="8"/>
  <c r="BP60" i="8" s="1"/>
  <c r="BP66" i="8" s="1"/>
  <c r="BQ27" i="3" s="1"/>
  <c r="E15" i="8"/>
  <c r="E60" i="8" s="1"/>
  <c r="F15" i="8"/>
  <c r="F60" i="8" s="1"/>
  <c r="G15" i="8"/>
  <c r="G60" i="8" s="1"/>
  <c r="H15" i="8"/>
  <c r="H60" i="8" s="1"/>
  <c r="I15" i="8"/>
  <c r="I60" i="8" s="1"/>
  <c r="J15" i="8"/>
  <c r="J60" i="8" s="1"/>
  <c r="K15" i="8"/>
  <c r="K60" i="8" s="1"/>
  <c r="L15" i="8"/>
  <c r="L60" i="8" s="1"/>
  <c r="M15" i="8"/>
  <c r="M60" i="8" s="1"/>
  <c r="N15" i="8"/>
  <c r="N60" i="8" s="1"/>
  <c r="O15" i="8"/>
  <c r="O60" i="8" s="1"/>
  <c r="P15" i="8"/>
  <c r="P60" i="8" s="1"/>
  <c r="Q15" i="8"/>
  <c r="Q60" i="8" s="1"/>
  <c r="R15" i="8"/>
  <c r="R60" i="8" s="1"/>
  <c r="S15" i="8"/>
  <c r="S60" i="8" s="1"/>
  <c r="T15" i="8"/>
  <c r="T60" i="8" s="1"/>
  <c r="U15" i="8"/>
  <c r="U60" i="8" s="1"/>
  <c r="V15" i="8"/>
  <c r="V60" i="8" s="1"/>
  <c r="W15" i="8"/>
  <c r="W60" i="8" s="1"/>
  <c r="X15" i="8"/>
  <c r="X60" i="8" s="1"/>
  <c r="Y15" i="8"/>
  <c r="Y60" i="8" s="1"/>
  <c r="Z15" i="8"/>
  <c r="Z60" i="8" s="1"/>
  <c r="AA15" i="8"/>
  <c r="AA60" i="8" s="1"/>
  <c r="AB15" i="8"/>
  <c r="AB60" i="8" s="1"/>
  <c r="AC15" i="8"/>
  <c r="AC60" i="8" s="1"/>
  <c r="AD15" i="8"/>
  <c r="AD60" i="8" s="1"/>
  <c r="AE15" i="8"/>
  <c r="AE60" i="8" s="1"/>
  <c r="AF15" i="8"/>
  <c r="AF60" i="8" s="1"/>
  <c r="AG15" i="8"/>
  <c r="AG60" i="8" s="1"/>
  <c r="AH15" i="8"/>
  <c r="AH60" i="8" s="1"/>
  <c r="AI15" i="8"/>
  <c r="AI60" i="8" s="1"/>
  <c r="AJ15" i="8"/>
  <c r="AJ60" i="8" s="1"/>
  <c r="AK15" i="8"/>
  <c r="AK60" i="8" s="1"/>
  <c r="AL15" i="8"/>
  <c r="AL60" i="8" s="1"/>
  <c r="AM15" i="8"/>
  <c r="AM60" i="8" s="1"/>
  <c r="AN15" i="8"/>
  <c r="AN60" i="8" s="1"/>
  <c r="AO15" i="8"/>
  <c r="AO60" i="8" s="1"/>
  <c r="AP15" i="8"/>
  <c r="AP60" i="8" s="1"/>
  <c r="AQ15" i="8"/>
  <c r="AQ60" i="8" s="1"/>
  <c r="AR15" i="8"/>
  <c r="AR60" i="8" s="1"/>
  <c r="AS15" i="8"/>
  <c r="AS60" i="8" s="1"/>
  <c r="AT15" i="8"/>
  <c r="AT60" i="8" s="1"/>
  <c r="AU15" i="8"/>
  <c r="AU60" i="8" s="1"/>
  <c r="AV15" i="8"/>
  <c r="AV60" i="8" s="1"/>
  <c r="AW15" i="8"/>
  <c r="AW60" i="8" s="1"/>
  <c r="AX15" i="8"/>
  <c r="AX60" i="8" s="1"/>
  <c r="AY15" i="8"/>
  <c r="AY60" i="8" s="1"/>
  <c r="AZ15" i="8"/>
  <c r="AZ60" i="8" s="1"/>
  <c r="BA15" i="8"/>
  <c r="BA60" i="8" s="1"/>
  <c r="BB15" i="8"/>
  <c r="BB60" i="8" s="1"/>
  <c r="BC15" i="8"/>
  <c r="BC60" i="8" s="1"/>
  <c r="BD15" i="8"/>
  <c r="BD60" i="8" s="1"/>
  <c r="BE15" i="8"/>
  <c r="BE60" i="8" s="1"/>
  <c r="BF15" i="8"/>
  <c r="BF60" i="8" s="1"/>
  <c r="BG15" i="8"/>
  <c r="BG60" i="8" s="1"/>
  <c r="BH15" i="8"/>
  <c r="BH60" i="8" s="1"/>
  <c r="BI15" i="8"/>
  <c r="BI60" i="8" s="1"/>
  <c r="BJ15" i="8"/>
  <c r="BJ60" i="8" s="1"/>
  <c r="BK15" i="8"/>
  <c r="BK60" i="8" s="1"/>
  <c r="BL15" i="8"/>
  <c r="BL60" i="8" s="1"/>
  <c r="BL66" i="8" s="1"/>
  <c r="BM27" i="3" s="1"/>
  <c r="BM15" i="8"/>
  <c r="BM60" i="8" s="1"/>
  <c r="BM66" i="8" s="1"/>
  <c r="BN27" i="3" s="1"/>
  <c r="BN15" i="8"/>
  <c r="BN60" i="8" s="1"/>
  <c r="BN66" i="8" s="1"/>
  <c r="BO27" i="3" s="1"/>
  <c r="BO15" i="8"/>
  <c r="BO60" i="8" s="1"/>
  <c r="BO66" i="8" s="1"/>
  <c r="BP27" i="3" s="1"/>
  <c r="BK14" i="8"/>
  <c r="BK56" i="8" s="1"/>
  <c r="E14" i="8"/>
  <c r="E56" i="8" s="1"/>
  <c r="F14" i="8"/>
  <c r="F56" i="8" s="1"/>
  <c r="G14" i="8"/>
  <c r="G56" i="8" s="1"/>
  <c r="H14" i="8"/>
  <c r="H56" i="8" s="1"/>
  <c r="I14" i="8"/>
  <c r="I56" i="8" s="1"/>
  <c r="J14" i="8"/>
  <c r="J56" i="8" s="1"/>
  <c r="K14" i="8"/>
  <c r="K56" i="8" s="1"/>
  <c r="L14" i="8"/>
  <c r="L56" i="8" s="1"/>
  <c r="M14" i="8"/>
  <c r="M56" i="8" s="1"/>
  <c r="N14" i="8"/>
  <c r="N56" i="8" s="1"/>
  <c r="O14" i="8"/>
  <c r="O56" i="8" s="1"/>
  <c r="P14" i="8"/>
  <c r="P56" i="8" s="1"/>
  <c r="Q14" i="8"/>
  <c r="Q56" i="8" s="1"/>
  <c r="R14" i="8"/>
  <c r="R56" i="8" s="1"/>
  <c r="S14" i="8"/>
  <c r="S56" i="8" s="1"/>
  <c r="T14" i="8"/>
  <c r="T56" i="8" s="1"/>
  <c r="U14" i="8"/>
  <c r="U56" i="8" s="1"/>
  <c r="V14" i="8"/>
  <c r="V56" i="8" s="1"/>
  <c r="W14" i="8"/>
  <c r="W56" i="8" s="1"/>
  <c r="X14" i="8"/>
  <c r="X56" i="8" s="1"/>
  <c r="Y14" i="8"/>
  <c r="Y56" i="8" s="1"/>
  <c r="Z14" i="8"/>
  <c r="Z56" i="8" s="1"/>
  <c r="AA14" i="8"/>
  <c r="AA56" i="8" s="1"/>
  <c r="AB14" i="8"/>
  <c r="AB56" i="8" s="1"/>
  <c r="AC14" i="8"/>
  <c r="AC56" i="8" s="1"/>
  <c r="AD14" i="8"/>
  <c r="AD56" i="8" s="1"/>
  <c r="AE14" i="8"/>
  <c r="AE56" i="8" s="1"/>
  <c r="AF14" i="8"/>
  <c r="AF56" i="8" s="1"/>
  <c r="AG14" i="8"/>
  <c r="AG56" i="8" s="1"/>
  <c r="AH14" i="8"/>
  <c r="AH56" i="8" s="1"/>
  <c r="AI14" i="8"/>
  <c r="AI56" i="8" s="1"/>
  <c r="AJ14" i="8"/>
  <c r="AJ56" i="8" s="1"/>
  <c r="AK14" i="8"/>
  <c r="AK56" i="8" s="1"/>
  <c r="AL14" i="8"/>
  <c r="AL56" i="8" s="1"/>
  <c r="AM14" i="8"/>
  <c r="AM56" i="8" s="1"/>
  <c r="AN14" i="8"/>
  <c r="AN56" i="8" s="1"/>
  <c r="AO14" i="8"/>
  <c r="AO56" i="8" s="1"/>
  <c r="AP14" i="8"/>
  <c r="AP56" i="8" s="1"/>
  <c r="AQ14" i="8"/>
  <c r="AQ56" i="8" s="1"/>
  <c r="AR14" i="8"/>
  <c r="AR56" i="8" s="1"/>
  <c r="AS14" i="8"/>
  <c r="AS56" i="8" s="1"/>
  <c r="AT14" i="8"/>
  <c r="AT56" i="8" s="1"/>
  <c r="AU14" i="8"/>
  <c r="AU56" i="8" s="1"/>
  <c r="AV14" i="8"/>
  <c r="AV56" i="8" s="1"/>
  <c r="AW14" i="8"/>
  <c r="AW56" i="8" s="1"/>
  <c r="AX14" i="8"/>
  <c r="AX56" i="8" s="1"/>
  <c r="AY14" i="8"/>
  <c r="AY56" i="8" s="1"/>
  <c r="AZ14" i="8"/>
  <c r="AZ56" i="8" s="1"/>
  <c r="BA14" i="8"/>
  <c r="BA56" i="8" s="1"/>
  <c r="BB14" i="8"/>
  <c r="BB56" i="8" s="1"/>
  <c r="BC14" i="8"/>
  <c r="BC56" i="8" s="1"/>
  <c r="BD14" i="8"/>
  <c r="BD56" i="8" s="1"/>
  <c r="BE14" i="8"/>
  <c r="BE56" i="8" s="1"/>
  <c r="BF14" i="8"/>
  <c r="BF56" i="8" s="1"/>
  <c r="BG14" i="8"/>
  <c r="BG56" i="8" s="1"/>
  <c r="BH14" i="8"/>
  <c r="BH56" i="8" s="1"/>
  <c r="BI14" i="8"/>
  <c r="BI56" i="8" s="1"/>
  <c r="BJ14" i="8"/>
  <c r="BJ56" i="8" s="1"/>
  <c r="BF13" i="8"/>
  <c r="BF52" i="8" s="1"/>
  <c r="E13" i="8"/>
  <c r="E52" i="8" s="1"/>
  <c r="F13" i="8"/>
  <c r="F52" i="8" s="1"/>
  <c r="G13" i="8"/>
  <c r="G52" i="8" s="1"/>
  <c r="H13" i="8"/>
  <c r="H52" i="8" s="1"/>
  <c r="I13" i="8"/>
  <c r="I52" i="8" s="1"/>
  <c r="J13" i="8"/>
  <c r="J52" i="8" s="1"/>
  <c r="K13" i="8"/>
  <c r="K52" i="8" s="1"/>
  <c r="L13" i="8"/>
  <c r="L52" i="8" s="1"/>
  <c r="M13" i="8"/>
  <c r="M52" i="8" s="1"/>
  <c r="N13" i="8"/>
  <c r="N52" i="8" s="1"/>
  <c r="O13" i="8"/>
  <c r="O52" i="8" s="1"/>
  <c r="P13" i="8"/>
  <c r="P52" i="8" s="1"/>
  <c r="Q13" i="8"/>
  <c r="Q52" i="8" s="1"/>
  <c r="R13" i="8"/>
  <c r="R52" i="8" s="1"/>
  <c r="S13" i="8"/>
  <c r="S52" i="8" s="1"/>
  <c r="T13" i="8"/>
  <c r="T52" i="8" s="1"/>
  <c r="U13" i="8"/>
  <c r="U52" i="8" s="1"/>
  <c r="V13" i="8"/>
  <c r="V52" i="8" s="1"/>
  <c r="W13" i="8"/>
  <c r="W52" i="8" s="1"/>
  <c r="X13" i="8"/>
  <c r="X52" i="8" s="1"/>
  <c r="Y13" i="8"/>
  <c r="Y52" i="8" s="1"/>
  <c r="Z13" i="8"/>
  <c r="Z52" i="8" s="1"/>
  <c r="AA13" i="8"/>
  <c r="AA52" i="8" s="1"/>
  <c r="AB13" i="8"/>
  <c r="AB52" i="8" s="1"/>
  <c r="AC13" i="8"/>
  <c r="AC52" i="8" s="1"/>
  <c r="AD13" i="8"/>
  <c r="AD52" i="8" s="1"/>
  <c r="AE13" i="8"/>
  <c r="AE52" i="8" s="1"/>
  <c r="AF13" i="8"/>
  <c r="AF52" i="8" s="1"/>
  <c r="AG13" i="8"/>
  <c r="AG52" i="8" s="1"/>
  <c r="AH13" i="8"/>
  <c r="AH52" i="8" s="1"/>
  <c r="AI13" i="8"/>
  <c r="AI52" i="8" s="1"/>
  <c r="AJ13" i="8"/>
  <c r="AJ52" i="8" s="1"/>
  <c r="AK13" i="8"/>
  <c r="AK52" i="8" s="1"/>
  <c r="AL13" i="8"/>
  <c r="AL52" i="8" s="1"/>
  <c r="AM13" i="8"/>
  <c r="AM52" i="8" s="1"/>
  <c r="AN13" i="8"/>
  <c r="AN52" i="8" s="1"/>
  <c r="AO13" i="8"/>
  <c r="AO52" i="8" s="1"/>
  <c r="AP13" i="8"/>
  <c r="AP52" i="8" s="1"/>
  <c r="AQ13" i="8"/>
  <c r="AQ52" i="8" s="1"/>
  <c r="AR13" i="8"/>
  <c r="AR52" i="8" s="1"/>
  <c r="AS13" i="8"/>
  <c r="AS52" i="8" s="1"/>
  <c r="AT13" i="8"/>
  <c r="AT52" i="8" s="1"/>
  <c r="AU13" i="8"/>
  <c r="AU52" i="8" s="1"/>
  <c r="AV13" i="8"/>
  <c r="AV52" i="8" s="1"/>
  <c r="AW13" i="8"/>
  <c r="AW52" i="8" s="1"/>
  <c r="AX13" i="8"/>
  <c r="AX52" i="8" s="1"/>
  <c r="AY13" i="8"/>
  <c r="AY52" i="8" s="1"/>
  <c r="AZ13" i="8"/>
  <c r="AZ52" i="8" s="1"/>
  <c r="BA13" i="8"/>
  <c r="BA52" i="8" s="1"/>
  <c r="BB13" i="8"/>
  <c r="BB52" i="8" s="1"/>
  <c r="BC13" i="8"/>
  <c r="BC52" i="8" s="1"/>
  <c r="BD13" i="8"/>
  <c r="BD52" i="8" s="1"/>
  <c r="BE13" i="8"/>
  <c r="BE52" i="8" s="1"/>
  <c r="BA12" i="8"/>
  <c r="BA48" i="8" s="1"/>
  <c r="E12" i="8"/>
  <c r="E48" i="8" s="1"/>
  <c r="F12" i="8"/>
  <c r="F48" i="8" s="1"/>
  <c r="G12" i="8"/>
  <c r="G48" i="8" s="1"/>
  <c r="H12" i="8"/>
  <c r="H48" i="8" s="1"/>
  <c r="I12" i="8"/>
  <c r="I48" i="8" s="1"/>
  <c r="J12" i="8"/>
  <c r="J48" i="8" s="1"/>
  <c r="K12" i="8"/>
  <c r="K48" i="8" s="1"/>
  <c r="L12" i="8"/>
  <c r="L48" i="8" s="1"/>
  <c r="M12" i="8"/>
  <c r="M48" i="8" s="1"/>
  <c r="N12" i="8"/>
  <c r="N48" i="8" s="1"/>
  <c r="O12" i="8"/>
  <c r="O48" i="8" s="1"/>
  <c r="P12" i="8"/>
  <c r="P48" i="8" s="1"/>
  <c r="Q12" i="8"/>
  <c r="Q48" i="8" s="1"/>
  <c r="R12" i="8"/>
  <c r="R48" i="8" s="1"/>
  <c r="S12" i="8"/>
  <c r="S48" i="8" s="1"/>
  <c r="T12" i="8"/>
  <c r="T48" i="8" s="1"/>
  <c r="U12" i="8"/>
  <c r="U48" i="8" s="1"/>
  <c r="V12" i="8"/>
  <c r="V48" i="8" s="1"/>
  <c r="W12" i="8"/>
  <c r="W48" i="8" s="1"/>
  <c r="X12" i="8"/>
  <c r="X48" i="8" s="1"/>
  <c r="Y12" i="8"/>
  <c r="Y48" i="8" s="1"/>
  <c r="Z12" i="8"/>
  <c r="Z48" i="8" s="1"/>
  <c r="AA12" i="8"/>
  <c r="AA48" i="8" s="1"/>
  <c r="AB12" i="8"/>
  <c r="AB48" i="8" s="1"/>
  <c r="AC12" i="8"/>
  <c r="AC48" i="8" s="1"/>
  <c r="AD12" i="8"/>
  <c r="AD48" i="8" s="1"/>
  <c r="AE12" i="8"/>
  <c r="AE48" i="8" s="1"/>
  <c r="AF12" i="8"/>
  <c r="AF48" i="8" s="1"/>
  <c r="AG12" i="8"/>
  <c r="AG48" i="8" s="1"/>
  <c r="AH12" i="8"/>
  <c r="AH48" i="8" s="1"/>
  <c r="AI12" i="8"/>
  <c r="AI48" i="8" s="1"/>
  <c r="AJ12" i="8"/>
  <c r="AJ48" i="8" s="1"/>
  <c r="AK12" i="8"/>
  <c r="AK48" i="8" s="1"/>
  <c r="AL12" i="8"/>
  <c r="AL48" i="8" s="1"/>
  <c r="AM12" i="8"/>
  <c r="AM48" i="8" s="1"/>
  <c r="AN12" i="8"/>
  <c r="AN48" i="8" s="1"/>
  <c r="AO12" i="8"/>
  <c r="AO48" i="8" s="1"/>
  <c r="AP12" i="8"/>
  <c r="AP48" i="8" s="1"/>
  <c r="AQ12" i="8"/>
  <c r="AQ48" i="8" s="1"/>
  <c r="AR12" i="8"/>
  <c r="AR48" i="8" s="1"/>
  <c r="AS12" i="8"/>
  <c r="AS48" i="8" s="1"/>
  <c r="AT12" i="8"/>
  <c r="AT48" i="8" s="1"/>
  <c r="AU12" i="8"/>
  <c r="AU48" i="8" s="1"/>
  <c r="AV12" i="8"/>
  <c r="AV48" i="8" s="1"/>
  <c r="AW12" i="8"/>
  <c r="AW48" i="8" s="1"/>
  <c r="AX12" i="8"/>
  <c r="AX48" i="8" s="1"/>
  <c r="AY12" i="8"/>
  <c r="AY48" i="8" s="1"/>
  <c r="AZ12" i="8"/>
  <c r="AZ48" i="8" s="1"/>
  <c r="AV11" i="8"/>
  <c r="AV44" i="8" s="1"/>
  <c r="E11" i="8"/>
  <c r="E44" i="8" s="1"/>
  <c r="F11" i="8"/>
  <c r="F44" i="8" s="1"/>
  <c r="G11" i="8"/>
  <c r="G44" i="8" s="1"/>
  <c r="H11" i="8"/>
  <c r="H44" i="8" s="1"/>
  <c r="I11" i="8"/>
  <c r="I44" i="8" s="1"/>
  <c r="J11" i="8"/>
  <c r="J44" i="8" s="1"/>
  <c r="K11" i="8"/>
  <c r="K44" i="8" s="1"/>
  <c r="L11" i="8"/>
  <c r="L44" i="8" s="1"/>
  <c r="M11" i="8"/>
  <c r="M44" i="8" s="1"/>
  <c r="N11" i="8"/>
  <c r="N44" i="8" s="1"/>
  <c r="O11" i="8"/>
  <c r="O44" i="8" s="1"/>
  <c r="P11" i="8"/>
  <c r="P44" i="8" s="1"/>
  <c r="Q11" i="8"/>
  <c r="Q44" i="8" s="1"/>
  <c r="R11" i="8"/>
  <c r="R44" i="8" s="1"/>
  <c r="S11" i="8"/>
  <c r="S44" i="8" s="1"/>
  <c r="T11" i="8"/>
  <c r="T44" i="8" s="1"/>
  <c r="U11" i="8"/>
  <c r="U44" i="8" s="1"/>
  <c r="V11" i="8"/>
  <c r="V44" i="8" s="1"/>
  <c r="W11" i="8"/>
  <c r="W44" i="8" s="1"/>
  <c r="X11" i="8"/>
  <c r="X44" i="8" s="1"/>
  <c r="Y11" i="8"/>
  <c r="Y44" i="8" s="1"/>
  <c r="Z11" i="8"/>
  <c r="Z44" i="8" s="1"/>
  <c r="AA11" i="8"/>
  <c r="AA44" i="8" s="1"/>
  <c r="AB11" i="8"/>
  <c r="AB44" i="8" s="1"/>
  <c r="AC11" i="8"/>
  <c r="AC44" i="8" s="1"/>
  <c r="AD11" i="8"/>
  <c r="AD44" i="8" s="1"/>
  <c r="AE11" i="8"/>
  <c r="AE44" i="8" s="1"/>
  <c r="AF11" i="8"/>
  <c r="AF44" i="8" s="1"/>
  <c r="AG11" i="8"/>
  <c r="AG44" i="8" s="1"/>
  <c r="AH11" i="8"/>
  <c r="AH44" i="8" s="1"/>
  <c r="AI11" i="8"/>
  <c r="AI44" i="8" s="1"/>
  <c r="AJ11" i="8"/>
  <c r="AJ44" i="8" s="1"/>
  <c r="AK11" i="8"/>
  <c r="AK44" i="8" s="1"/>
  <c r="AL11" i="8"/>
  <c r="AL44" i="8" s="1"/>
  <c r="AM11" i="8"/>
  <c r="AM44" i="8" s="1"/>
  <c r="AN11" i="8"/>
  <c r="AN44" i="8" s="1"/>
  <c r="AO11" i="8"/>
  <c r="AO44" i="8" s="1"/>
  <c r="AP11" i="8"/>
  <c r="AP44" i="8" s="1"/>
  <c r="AQ11" i="8"/>
  <c r="AQ44" i="8" s="1"/>
  <c r="AR11" i="8"/>
  <c r="AR44" i="8" s="1"/>
  <c r="AS11" i="8"/>
  <c r="AS44" i="8" s="1"/>
  <c r="AT11" i="8"/>
  <c r="AT44" i="8" s="1"/>
  <c r="AU11" i="8"/>
  <c r="AU44" i="8" s="1"/>
  <c r="AQ10" i="8"/>
  <c r="AQ40" i="8" s="1"/>
  <c r="E10" i="8"/>
  <c r="E40" i="8" s="1"/>
  <c r="F10" i="8"/>
  <c r="F40" i="8" s="1"/>
  <c r="G10" i="8"/>
  <c r="H10" i="8"/>
  <c r="I10" i="8"/>
  <c r="I40" i="8" s="1"/>
  <c r="J10" i="8"/>
  <c r="J40" i="8" s="1"/>
  <c r="K10" i="8"/>
  <c r="L10" i="8"/>
  <c r="L40" i="8" s="1"/>
  <c r="M10" i="8"/>
  <c r="N10" i="8"/>
  <c r="N40" i="8" s="1"/>
  <c r="O10" i="8"/>
  <c r="O40" i="8" s="1"/>
  <c r="P10" i="8"/>
  <c r="P40" i="8" s="1"/>
  <c r="Q10" i="8"/>
  <c r="Q40" i="8" s="1"/>
  <c r="R10" i="8"/>
  <c r="R40" i="8" s="1"/>
  <c r="S10" i="8"/>
  <c r="T10" i="8"/>
  <c r="U10" i="8"/>
  <c r="U40" i="8" s="1"/>
  <c r="V10" i="8"/>
  <c r="V40" i="8" s="1"/>
  <c r="W10" i="8"/>
  <c r="X10" i="8"/>
  <c r="X40" i="8" s="1"/>
  <c r="Y10" i="8"/>
  <c r="Z10" i="8"/>
  <c r="Z40" i="8" s="1"/>
  <c r="AA10" i="8"/>
  <c r="AA40" i="8" s="1"/>
  <c r="AB10" i="8"/>
  <c r="AB40" i="8" s="1"/>
  <c r="AC10" i="8"/>
  <c r="AC40" i="8" s="1"/>
  <c r="AD10" i="8"/>
  <c r="AD40" i="8" s="1"/>
  <c r="AE10" i="8"/>
  <c r="AE40" i="8" s="1"/>
  <c r="AF10" i="8"/>
  <c r="AF40" i="8" s="1"/>
  <c r="AG10" i="8"/>
  <c r="AG40" i="8" s="1"/>
  <c r="AH10" i="8"/>
  <c r="AH40" i="8" s="1"/>
  <c r="AI10" i="8"/>
  <c r="AI40" i="8" s="1"/>
  <c r="AJ10" i="8"/>
  <c r="AJ40" i="8" s="1"/>
  <c r="AK10" i="8"/>
  <c r="AK40" i="8" s="1"/>
  <c r="AL10" i="8"/>
  <c r="AL40" i="8" s="1"/>
  <c r="AM10" i="8"/>
  <c r="AM40" i="8" s="1"/>
  <c r="AN10" i="8"/>
  <c r="AN40" i="8" s="1"/>
  <c r="AO10" i="8"/>
  <c r="AO40" i="8" s="1"/>
  <c r="AP10" i="8"/>
  <c r="AP40" i="8" s="1"/>
  <c r="AL9" i="8"/>
  <c r="AL36" i="8" s="1"/>
  <c r="E9" i="8"/>
  <c r="E36" i="8" s="1"/>
  <c r="F9" i="8"/>
  <c r="F36" i="8" s="1"/>
  <c r="G9" i="8"/>
  <c r="G36" i="8" s="1"/>
  <c r="H9" i="8"/>
  <c r="H36" i="8" s="1"/>
  <c r="I9" i="8"/>
  <c r="I36" i="8" s="1"/>
  <c r="J9" i="8"/>
  <c r="J36" i="8" s="1"/>
  <c r="K9" i="8"/>
  <c r="K36" i="8" s="1"/>
  <c r="L9" i="8"/>
  <c r="L36" i="8" s="1"/>
  <c r="M9" i="8"/>
  <c r="M36" i="8" s="1"/>
  <c r="N9" i="8"/>
  <c r="N36" i="8" s="1"/>
  <c r="O9" i="8"/>
  <c r="O36" i="8" s="1"/>
  <c r="P9" i="8"/>
  <c r="P36" i="8" s="1"/>
  <c r="Q9" i="8"/>
  <c r="Q36" i="8" s="1"/>
  <c r="R9" i="8"/>
  <c r="R36" i="8" s="1"/>
  <c r="S9" i="8"/>
  <c r="S36" i="8" s="1"/>
  <c r="T9" i="8"/>
  <c r="T36" i="8" s="1"/>
  <c r="U9" i="8"/>
  <c r="U36" i="8" s="1"/>
  <c r="V9" i="8"/>
  <c r="V36" i="8" s="1"/>
  <c r="W9" i="8"/>
  <c r="W36" i="8" s="1"/>
  <c r="X9" i="8"/>
  <c r="X36" i="8" s="1"/>
  <c r="Y9" i="8"/>
  <c r="Y36" i="8" s="1"/>
  <c r="Z9" i="8"/>
  <c r="Z36" i="8" s="1"/>
  <c r="AA9" i="8"/>
  <c r="AA36" i="8" s="1"/>
  <c r="AB9" i="8"/>
  <c r="AB36" i="8" s="1"/>
  <c r="AC9" i="8"/>
  <c r="AC36" i="8" s="1"/>
  <c r="AD9" i="8"/>
  <c r="AD36" i="8" s="1"/>
  <c r="AE9" i="8"/>
  <c r="AE36" i="8" s="1"/>
  <c r="AF9" i="8"/>
  <c r="AF36" i="8" s="1"/>
  <c r="AG9" i="8"/>
  <c r="AG36" i="8" s="1"/>
  <c r="AH9" i="8"/>
  <c r="AH36" i="8" s="1"/>
  <c r="AI9" i="8"/>
  <c r="AI36" i="8" s="1"/>
  <c r="AJ9" i="8"/>
  <c r="AJ36" i="8" s="1"/>
  <c r="AK9" i="8"/>
  <c r="AK36" i="8" s="1"/>
  <c r="AG8" i="8"/>
  <c r="AG32" i="8" s="1"/>
  <c r="AF8" i="8"/>
  <c r="AF32" i="8" s="1"/>
  <c r="E8" i="8"/>
  <c r="E32" i="8" s="1"/>
  <c r="F8" i="8"/>
  <c r="F32" i="8" s="1"/>
  <c r="G8" i="8"/>
  <c r="G32" i="8" s="1"/>
  <c r="H8" i="8"/>
  <c r="H32" i="8" s="1"/>
  <c r="I8" i="8"/>
  <c r="I32" i="8" s="1"/>
  <c r="J8" i="8"/>
  <c r="J32" i="8" s="1"/>
  <c r="K8" i="8"/>
  <c r="K32" i="8" s="1"/>
  <c r="L8" i="8"/>
  <c r="L32" i="8" s="1"/>
  <c r="M8" i="8"/>
  <c r="M32" i="8" s="1"/>
  <c r="N8" i="8"/>
  <c r="N32" i="8" s="1"/>
  <c r="O8" i="8"/>
  <c r="O32" i="8" s="1"/>
  <c r="P8" i="8"/>
  <c r="P32" i="8" s="1"/>
  <c r="Q8" i="8"/>
  <c r="Q32" i="8" s="1"/>
  <c r="R8" i="8"/>
  <c r="R32" i="8" s="1"/>
  <c r="S8" i="8"/>
  <c r="S32" i="8" s="1"/>
  <c r="T8" i="8"/>
  <c r="T32" i="8" s="1"/>
  <c r="U8" i="8"/>
  <c r="U32" i="8" s="1"/>
  <c r="V8" i="8"/>
  <c r="V32" i="8" s="1"/>
  <c r="W8" i="8"/>
  <c r="W32" i="8" s="1"/>
  <c r="X8" i="8"/>
  <c r="X32" i="8" s="1"/>
  <c r="Y8" i="8"/>
  <c r="Y32" i="8" s="1"/>
  <c r="Z8" i="8"/>
  <c r="Z32" i="8" s="1"/>
  <c r="AA8" i="8"/>
  <c r="AA32" i="8" s="1"/>
  <c r="AB8" i="8"/>
  <c r="AB32" i="8" s="1"/>
  <c r="AC8" i="8"/>
  <c r="AC32" i="8" s="1"/>
  <c r="AD8" i="8"/>
  <c r="AD32" i="8" s="1"/>
  <c r="AE8" i="8"/>
  <c r="AE32" i="8" s="1"/>
  <c r="AB7" i="8"/>
  <c r="AB28" i="8" s="1"/>
  <c r="E7" i="8"/>
  <c r="E28" i="8" s="1"/>
  <c r="F7" i="8"/>
  <c r="F28" i="8" s="1"/>
  <c r="G7" i="8"/>
  <c r="G28" i="8" s="1"/>
  <c r="H7" i="8"/>
  <c r="H28" i="8" s="1"/>
  <c r="I7" i="8"/>
  <c r="I28" i="8" s="1"/>
  <c r="J7" i="8"/>
  <c r="J28" i="8" s="1"/>
  <c r="K7" i="8"/>
  <c r="K28" i="8" s="1"/>
  <c r="L7" i="8"/>
  <c r="L28" i="8" s="1"/>
  <c r="M7" i="8"/>
  <c r="M28" i="8" s="1"/>
  <c r="N7" i="8"/>
  <c r="N28" i="8" s="1"/>
  <c r="O7" i="8"/>
  <c r="O28" i="8" s="1"/>
  <c r="P7" i="8"/>
  <c r="P28" i="8" s="1"/>
  <c r="Q7" i="8"/>
  <c r="Q28" i="8" s="1"/>
  <c r="R7" i="8"/>
  <c r="R28" i="8" s="1"/>
  <c r="S7" i="8"/>
  <c r="S28" i="8" s="1"/>
  <c r="T7" i="8"/>
  <c r="T28" i="8" s="1"/>
  <c r="U7" i="8"/>
  <c r="U28" i="8" s="1"/>
  <c r="V7" i="8"/>
  <c r="V28" i="8" s="1"/>
  <c r="W7" i="8"/>
  <c r="W28" i="8" s="1"/>
  <c r="X7" i="8"/>
  <c r="X28" i="8" s="1"/>
  <c r="Y7" i="8"/>
  <c r="Y28" i="8" s="1"/>
  <c r="Z7" i="8"/>
  <c r="Z28" i="8" s="1"/>
  <c r="AA7" i="8"/>
  <c r="AA28" i="8" s="1"/>
  <c r="W6" i="8"/>
  <c r="W24" i="8" s="1"/>
  <c r="E6" i="8"/>
  <c r="E24" i="8" s="1"/>
  <c r="F6" i="8"/>
  <c r="F24" i="8" s="1"/>
  <c r="G6" i="8"/>
  <c r="G24" i="8" s="1"/>
  <c r="H6" i="8"/>
  <c r="H24" i="8" s="1"/>
  <c r="I6" i="8"/>
  <c r="I24" i="8" s="1"/>
  <c r="J6" i="8"/>
  <c r="J24" i="8" s="1"/>
  <c r="K6" i="8"/>
  <c r="K24" i="8" s="1"/>
  <c r="L6" i="8"/>
  <c r="L24" i="8" s="1"/>
  <c r="M6" i="8"/>
  <c r="M24" i="8" s="1"/>
  <c r="N6" i="8"/>
  <c r="N24" i="8" s="1"/>
  <c r="O6" i="8"/>
  <c r="O24" i="8" s="1"/>
  <c r="P6" i="8"/>
  <c r="P24" i="8" s="1"/>
  <c r="Q6" i="8"/>
  <c r="Q24" i="8" s="1"/>
  <c r="R6" i="8"/>
  <c r="R24" i="8" s="1"/>
  <c r="S6" i="8"/>
  <c r="S24" i="8" s="1"/>
  <c r="T6" i="8"/>
  <c r="T24" i="8" s="1"/>
  <c r="U6" i="8"/>
  <c r="U24" i="8" s="1"/>
  <c r="V6" i="8"/>
  <c r="V24" i="8" s="1"/>
  <c r="R5" i="8"/>
  <c r="R20" i="8" s="1"/>
  <c r="E5" i="8"/>
  <c r="E20" i="8" s="1"/>
  <c r="F5" i="8"/>
  <c r="F20" i="8" s="1"/>
  <c r="G5" i="8"/>
  <c r="G20" i="8" s="1"/>
  <c r="H5" i="8"/>
  <c r="H20" i="8" s="1"/>
  <c r="I5" i="8"/>
  <c r="I20" i="8" s="1"/>
  <c r="J5" i="8"/>
  <c r="J20" i="8" s="1"/>
  <c r="K5" i="8"/>
  <c r="K20" i="8" s="1"/>
  <c r="L5" i="8"/>
  <c r="L20" i="8" s="1"/>
  <c r="M5" i="8"/>
  <c r="M20" i="8" s="1"/>
  <c r="N5" i="8"/>
  <c r="N20" i="8" s="1"/>
  <c r="O5" i="8"/>
  <c r="O20" i="8" s="1"/>
  <c r="P5" i="8"/>
  <c r="P20" i="8" s="1"/>
  <c r="Q5" i="8"/>
  <c r="Q20" i="8" s="1"/>
  <c r="C31" i="8"/>
  <c r="C27" i="8"/>
  <c r="C23" i="8"/>
  <c r="C19" i="8"/>
  <c r="B16" i="8"/>
  <c r="D15" i="8"/>
  <c r="D60" i="8" s="1"/>
  <c r="C15" i="8"/>
  <c r="C60" i="8" s="1"/>
  <c r="D14" i="8"/>
  <c r="D56" i="8" s="1"/>
  <c r="C14" i="8"/>
  <c r="C56" i="8" s="1"/>
  <c r="D13" i="8"/>
  <c r="D52" i="8" s="1"/>
  <c r="C13" i="8"/>
  <c r="C52" i="8" s="1"/>
  <c r="D12" i="8"/>
  <c r="D48" i="8" s="1"/>
  <c r="C12" i="8"/>
  <c r="C48" i="8" s="1"/>
  <c r="D11" i="8"/>
  <c r="D44" i="8" s="1"/>
  <c r="C11" i="8"/>
  <c r="C44" i="8" s="1"/>
  <c r="D10" i="8"/>
  <c r="D40" i="8" s="1"/>
  <c r="C10" i="8"/>
  <c r="C40" i="8" s="1"/>
  <c r="D9" i="8"/>
  <c r="D36" i="8" s="1"/>
  <c r="C9" i="8"/>
  <c r="C36" i="8" s="1"/>
  <c r="D8" i="8"/>
  <c r="D32" i="8" s="1"/>
  <c r="C8" i="8"/>
  <c r="C32" i="8" s="1"/>
  <c r="D7" i="8"/>
  <c r="D28" i="8" s="1"/>
  <c r="C7" i="8"/>
  <c r="C28" i="8" s="1"/>
  <c r="D6" i="8"/>
  <c r="D24" i="8" s="1"/>
  <c r="C6" i="8"/>
  <c r="C24" i="8" s="1"/>
  <c r="D20" i="8"/>
  <c r="C5" i="8"/>
  <c r="C20" i="8" s="1"/>
  <c r="BJ66" i="8" l="1"/>
  <c r="BK27" i="3" s="1"/>
  <c r="BH66" i="8"/>
  <c r="BI27" i="3" s="1"/>
  <c r="R66" i="8"/>
  <c r="S27" i="3" s="1"/>
  <c r="BG66" i="8"/>
  <c r="BH27" i="3" s="1"/>
  <c r="BF66" i="8"/>
  <c r="BG27" i="3" s="1"/>
  <c r="AU66" i="8"/>
  <c r="AV27" i="3" s="1"/>
  <c r="BC66" i="8"/>
  <c r="BD27" i="3" s="1"/>
  <c r="J66" i="8"/>
  <c r="K27" i="3" s="1"/>
  <c r="BB66" i="8"/>
  <c r="BC27" i="3" s="1"/>
  <c r="AT66" i="8"/>
  <c r="AU27" i="3" s="1"/>
  <c r="AC66" i="8"/>
  <c r="AD27" i="3" s="1"/>
  <c r="AY66" i="8"/>
  <c r="AZ27" i="3" s="1"/>
  <c r="V66" i="8"/>
  <c r="W27" i="3" s="1"/>
  <c r="BK66" i="8"/>
  <c r="BL27" i="3" s="1"/>
  <c r="AV66" i="8"/>
  <c r="AW27" i="3" s="1"/>
  <c r="C66" i="8"/>
  <c r="D27" i="3" s="1"/>
  <c r="AL66" i="8"/>
  <c r="AM27" i="3" s="1"/>
  <c r="AF66" i="8"/>
  <c r="AG27" i="3" s="1"/>
  <c r="AH66" i="8"/>
  <c r="AI27" i="3" s="1"/>
  <c r="BI66" i="8"/>
  <c r="BJ27" i="3" s="1"/>
  <c r="BA66" i="8"/>
  <c r="BB27" i="3" s="1"/>
  <c r="AQ66" i="8"/>
  <c r="AR27" i="3" s="1"/>
  <c r="C65" i="8"/>
  <c r="AW66" i="8"/>
  <c r="AX27" i="3" s="1"/>
  <c r="AI66" i="8"/>
  <c r="AJ27" i="3" s="1"/>
  <c r="AP66" i="8"/>
  <c r="AQ27" i="3" s="1"/>
  <c r="X66" i="8"/>
  <c r="Y27" i="3" s="1"/>
  <c r="BE66" i="8"/>
  <c r="BF27" i="3" s="1"/>
  <c r="Q66" i="8"/>
  <c r="R27" i="3" s="1"/>
  <c r="E66" i="8"/>
  <c r="F27" i="3" s="1"/>
  <c r="AE66" i="8"/>
  <c r="AF27" i="3" s="1"/>
  <c r="AB66" i="8"/>
  <c r="AC27" i="3" s="1"/>
  <c r="AA66" i="8"/>
  <c r="AB27" i="3" s="1"/>
  <c r="AG66" i="8"/>
  <c r="AH27" i="3" s="1"/>
  <c r="AX66" i="8"/>
  <c r="AY27" i="3" s="1"/>
  <c r="N66" i="8"/>
  <c r="O27" i="3" s="1"/>
  <c r="AK66" i="8"/>
  <c r="AL27" i="3" s="1"/>
  <c r="AN66" i="8"/>
  <c r="AO27" i="3" s="1"/>
  <c r="I66" i="8"/>
  <c r="J27" i="3" s="1"/>
  <c r="AJ66" i="8"/>
  <c r="AK27" i="3" s="1"/>
  <c r="AM66" i="8"/>
  <c r="AN27" i="3" s="1"/>
  <c r="L66" i="8"/>
  <c r="M27" i="3" s="1"/>
  <c r="Z66" i="8"/>
  <c r="AA27" i="3" s="1"/>
  <c r="U66" i="8"/>
  <c r="V27" i="3" s="1"/>
  <c r="AR66" i="8"/>
  <c r="AS27" i="3" s="1"/>
  <c r="AS66" i="8"/>
  <c r="AT27" i="3" s="1"/>
  <c r="AZ66" i="8"/>
  <c r="BA27" i="3" s="1"/>
  <c r="P66" i="8"/>
  <c r="Q27" i="3" s="1"/>
  <c r="O66" i="8"/>
  <c r="P27" i="3" s="1"/>
  <c r="AO66" i="8"/>
  <c r="AP27" i="3" s="1"/>
  <c r="BD66" i="8"/>
  <c r="BE27" i="3" s="1"/>
  <c r="D66" i="8"/>
  <c r="E27" i="3" s="1"/>
  <c r="AD66" i="8"/>
  <c r="AE27" i="3" s="1"/>
  <c r="F66" i="8"/>
  <c r="G27" i="3" s="1"/>
  <c r="C49" i="8"/>
  <c r="D47" i="8" s="1"/>
  <c r="D49" i="8" s="1"/>
  <c r="E47" i="8" s="1"/>
  <c r="E49" i="8" s="1"/>
  <c r="F47" i="8" s="1"/>
  <c r="F49" i="8" s="1"/>
  <c r="G47" i="8" s="1"/>
  <c r="G49" i="8" s="1"/>
  <c r="H47" i="8" s="1"/>
  <c r="H49" i="8" s="1"/>
  <c r="I47" i="8" s="1"/>
  <c r="I49" i="8" s="1"/>
  <c r="J47" i="8" s="1"/>
  <c r="J49" i="8" s="1"/>
  <c r="K47" i="8" s="1"/>
  <c r="K49" i="8" s="1"/>
  <c r="L47" i="8" s="1"/>
  <c r="L49" i="8" s="1"/>
  <c r="M47" i="8" s="1"/>
  <c r="M49" i="8" s="1"/>
  <c r="N47" i="8" s="1"/>
  <c r="N49" i="8" s="1"/>
  <c r="O47" i="8" s="1"/>
  <c r="O49" i="8" s="1"/>
  <c r="P47" i="8" s="1"/>
  <c r="P49" i="8" s="1"/>
  <c r="Q47" i="8" s="1"/>
  <c r="Q49" i="8" s="1"/>
  <c r="R47" i="8" s="1"/>
  <c r="R49" i="8" s="1"/>
  <c r="S47" i="8" s="1"/>
  <c r="S49" i="8" s="1"/>
  <c r="T47" i="8" s="1"/>
  <c r="T49" i="8" s="1"/>
  <c r="U47" i="8" s="1"/>
  <c r="U49" i="8" s="1"/>
  <c r="V47" i="8" s="1"/>
  <c r="V49" i="8" s="1"/>
  <c r="W47" i="8" s="1"/>
  <c r="W49" i="8" s="1"/>
  <c r="X47" i="8" s="1"/>
  <c r="X49" i="8" s="1"/>
  <c r="Y47" i="8" s="1"/>
  <c r="Y49" i="8" s="1"/>
  <c r="Z47" i="8" s="1"/>
  <c r="Z49" i="8" s="1"/>
  <c r="AA47" i="8" s="1"/>
  <c r="AA49" i="8" s="1"/>
  <c r="AB47" i="8" s="1"/>
  <c r="AB49" i="8" s="1"/>
  <c r="AC47" i="8" s="1"/>
  <c r="AC49" i="8" s="1"/>
  <c r="AD47" i="8" s="1"/>
  <c r="AD49" i="8" s="1"/>
  <c r="AE47" i="8" s="1"/>
  <c r="AE49" i="8" s="1"/>
  <c r="AF47" i="8" s="1"/>
  <c r="AF49" i="8" s="1"/>
  <c r="AG47" i="8" s="1"/>
  <c r="AG49" i="8" s="1"/>
  <c r="AH47" i="8" s="1"/>
  <c r="AH49" i="8" s="1"/>
  <c r="AI47" i="8" s="1"/>
  <c r="AI49" i="8" s="1"/>
  <c r="AJ47" i="8" s="1"/>
  <c r="AJ49" i="8" s="1"/>
  <c r="AK47" i="8" s="1"/>
  <c r="AK49" i="8" s="1"/>
  <c r="AL47" i="8" s="1"/>
  <c r="AL49" i="8" s="1"/>
  <c r="AM47" i="8" s="1"/>
  <c r="AM49" i="8" s="1"/>
  <c r="AN47" i="8" s="1"/>
  <c r="AN49" i="8" s="1"/>
  <c r="AO47" i="8" s="1"/>
  <c r="AO49" i="8" s="1"/>
  <c r="AP47" i="8" s="1"/>
  <c r="AP49" i="8" s="1"/>
  <c r="AQ47" i="8" s="1"/>
  <c r="AQ49" i="8" s="1"/>
  <c r="AR47" i="8" s="1"/>
  <c r="AR49" i="8" s="1"/>
  <c r="AS47" i="8" s="1"/>
  <c r="AS49" i="8" s="1"/>
  <c r="AT47" i="8" s="1"/>
  <c r="AT49" i="8" s="1"/>
  <c r="AU47" i="8" s="1"/>
  <c r="AU49" i="8" s="1"/>
  <c r="AV47" i="8" s="1"/>
  <c r="AV49" i="8" s="1"/>
  <c r="AW47" i="8" s="1"/>
  <c r="Y40" i="8"/>
  <c r="Y66" i="8" s="1"/>
  <c r="Z27" i="3" s="1"/>
  <c r="M40" i="8"/>
  <c r="M66" i="8" s="1"/>
  <c r="N27" i="3" s="1"/>
  <c r="W40" i="8"/>
  <c r="W66" i="8" s="1"/>
  <c r="X27" i="3" s="1"/>
  <c r="K40" i="8"/>
  <c r="K66" i="8" s="1"/>
  <c r="L27" i="3" s="1"/>
  <c r="S40" i="8"/>
  <c r="S66" i="8" s="1"/>
  <c r="T27" i="3" s="1"/>
  <c r="G40" i="8"/>
  <c r="G66" i="8" s="1"/>
  <c r="H27" i="3" s="1"/>
  <c r="T40" i="8"/>
  <c r="T66" i="8" s="1"/>
  <c r="U27" i="3" s="1"/>
  <c r="H40" i="8"/>
  <c r="H66" i="8" s="1"/>
  <c r="I27" i="3" s="1"/>
  <c r="C37" i="8"/>
  <c r="D35" i="8" s="1"/>
  <c r="D37" i="8" s="1"/>
  <c r="E35" i="8" s="1"/>
  <c r="E37" i="8" s="1"/>
  <c r="F35" i="8" s="1"/>
  <c r="F37" i="8" s="1"/>
  <c r="G35" i="8" s="1"/>
  <c r="G37" i="8" s="1"/>
  <c r="H35" i="8" s="1"/>
  <c r="H37" i="8" s="1"/>
  <c r="I35" i="8" s="1"/>
  <c r="I37" i="8" s="1"/>
  <c r="J35" i="8" s="1"/>
  <c r="J37" i="8" s="1"/>
  <c r="K35" i="8" s="1"/>
  <c r="K37" i="8" s="1"/>
  <c r="L35" i="8" s="1"/>
  <c r="L37" i="8" s="1"/>
  <c r="M35" i="8" s="1"/>
  <c r="M37" i="8" s="1"/>
  <c r="N35" i="8" s="1"/>
  <c r="N37" i="8" s="1"/>
  <c r="C21" i="8"/>
  <c r="D19" i="8" s="1"/>
  <c r="D21" i="8" s="1"/>
  <c r="E19" i="8" s="1"/>
  <c r="E21" i="8" s="1"/>
  <c r="F19" i="8" s="1"/>
  <c r="F21" i="8" s="1"/>
  <c r="G19" i="8" s="1"/>
  <c r="G21" i="8" s="1"/>
  <c r="H19" i="8" s="1"/>
  <c r="H21" i="8" s="1"/>
  <c r="I19" i="8" s="1"/>
  <c r="I21" i="8" s="1"/>
  <c r="J19" i="8" s="1"/>
  <c r="J21" i="8" s="1"/>
  <c r="K19" i="8" s="1"/>
  <c r="K21" i="8" s="1"/>
  <c r="L19" i="8" s="1"/>
  <c r="L21" i="8" s="1"/>
  <c r="M19" i="8" s="1"/>
  <c r="M21" i="8" s="1"/>
  <c r="N19" i="8" s="1"/>
  <c r="N21" i="8" s="1"/>
  <c r="O19" i="8" s="1"/>
  <c r="O21" i="8" s="1"/>
  <c r="P19" i="8" s="1"/>
  <c r="P21" i="8" s="1"/>
  <c r="Q19" i="8" s="1"/>
  <c r="Q21" i="8" s="1"/>
  <c r="R19" i="8" s="1"/>
  <c r="R21" i="8" s="1"/>
  <c r="C61" i="8"/>
  <c r="D59" i="8" s="1"/>
  <c r="D61" i="8" s="1"/>
  <c r="E59" i="8" s="1"/>
  <c r="E61" i="8" s="1"/>
  <c r="F59" i="8" s="1"/>
  <c r="F61" i="8" s="1"/>
  <c r="G59" i="8" s="1"/>
  <c r="G61" i="8" s="1"/>
  <c r="H59" i="8" s="1"/>
  <c r="H61" i="8" s="1"/>
  <c r="I59" i="8" s="1"/>
  <c r="I61" i="8" s="1"/>
  <c r="J59" i="8" s="1"/>
  <c r="J61" i="8" s="1"/>
  <c r="K59" i="8" s="1"/>
  <c r="K61" i="8" s="1"/>
  <c r="L59" i="8" s="1"/>
  <c r="L61" i="8" s="1"/>
  <c r="M59" i="8" s="1"/>
  <c r="M61" i="8" s="1"/>
  <c r="N59" i="8" s="1"/>
  <c r="N61" i="8" s="1"/>
  <c r="O59" i="8" s="1"/>
  <c r="O61" i="8" s="1"/>
  <c r="P59" i="8" s="1"/>
  <c r="P61" i="8" s="1"/>
  <c r="Q59" i="8" s="1"/>
  <c r="Q61" i="8" s="1"/>
  <c r="R59" i="8" s="1"/>
  <c r="R61" i="8" s="1"/>
  <c r="S59" i="8" s="1"/>
  <c r="S61" i="8" s="1"/>
  <c r="T59" i="8" s="1"/>
  <c r="T61" i="8" s="1"/>
  <c r="U59" i="8" s="1"/>
  <c r="U61" i="8" s="1"/>
  <c r="V59" i="8" s="1"/>
  <c r="V61" i="8" s="1"/>
  <c r="W59" i="8" s="1"/>
  <c r="W61" i="8" s="1"/>
  <c r="X59" i="8" s="1"/>
  <c r="X61" i="8" s="1"/>
  <c r="Y59" i="8" s="1"/>
  <c r="Y61" i="8" s="1"/>
  <c r="Z59" i="8" s="1"/>
  <c r="Z61" i="8" s="1"/>
  <c r="AA59" i="8" s="1"/>
  <c r="AA61" i="8" s="1"/>
  <c r="AB59" i="8" s="1"/>
  <c r="AB61" i="8" s="1"/>
  <c r="AC59" i="8" s="1"/>
  <c r="AC61" i="8" s="1"/>
  <c r="AD59" i="8" s="1"/>
  <c r="AD61" i="8" s="1"/>
  <c r="AE59" i="8" s="1"/>
  <c r="AE61" i="8" s="1"/>
  <c r="AF59" i="8" s="1"/>
  <c r="AF61" i="8" s="1"/>
  <c r="AG59" i="8" s="1"/>
  <c r="AG61" i="8" s="1"/>
  <c r="AH59" i="8" s="1"/>
  <c r="AH61" i="8" s="1"/>
  <c r="AI59" i="8" s="1"/>
  <c r="AI61" i="8" s="1"/>
  <c r="AJ59" i="8" s="1"/>
  <c r="AJ61" i="8" s="1"/>
  <c r="AK59" i="8" s="1"/>
  <c r="AK61" i="8" s="1"/>
  <c r="AL59" i="8" s="1"/>
  <c r="AL61" i="8" s="1"/>
  <c r="AM59" i="8" s="1"/>
  <c r="AM61" i="8" s="1"/>
  <c r="AN59" i="8" s="1"/>
  <c r="AN61" i="8" s="1"/>
  <c r="AO59" i="8" s="1"/>
  <c r="AO61" i="8" s="1"/>
  <c r="AP59" i="8" s="1"/>
  <c r="AP61" i="8" s="1"/>
  <c r="AQ59" i="8" s="1"/>
  <c r="AQ61" i="8" s="1"/>
  <c r="AR59" i="8" s="1"/>
  <c r="AR61" i="8" s="1"/>
  <c r="AS59" i="8" s="1"/>
  <c r="AS61" i="8" s="1"/>
  <c r="AT59" i="8" s="1"/>
  <c r="AT61" i="8" s="1"/>
  <c r="AU59" i="8" s="1"/>
  <c r="AU61" i="8" s="1"/>
  <c r="AV59" i="8" s="1"/>
  <c r="AV61" i="8" s="1"/>
  <c r="AW59" i="8" s="1"/>
  <c r="AW61" i="8" s="1"/>
  <c r="AX59" i="8" s="1"/>
  <c r="AX61" i="8" s="1"/>
  <c r="AY59" i="8" s="1"/>
  <c r="AY61" i="8" s="1"/>
  <c r="AZ59" i="8" s="1"/>
  <c r="AZ61" i="8" s="1"/>
  <c r="BA59" i="8" s="1"/>
  <c r="BA61" i="8" s="1"/>
  <c r="BB59" i="8" s="1"/>
  <c r="BB61" i="8" s="1"/>
  <c r="BC59" i="8" s="1"/>
  <c r="BC61" i="8" s="1"/>
  <c r="BD59" i="8" s="1"/>
  <c r="BD61" i="8" s="1"/>
  <c r="BE59" i="8" s="1"/>
  <c r="BE61" i="8" s="1"/>
  <c r="BF59" i="8" s="1"/>
  <c r="BF61" i="8" s="1"/>
  <c r="BG59" i="8" s="1"/>
  <c r="BG61" i="8" s="1"/>
  <c r="BH59" i="8" s="1"/>
  <c r="BH61" i="8" s="1"/>
  <c r="BI59" i="8" s="1"/>
  <c r="BI61" i="8" s="1"/>
  <c r="BJ59" i="8" s="1"/>
  <c r="BJ61" i="8" s="1"/>
  <c r="BK59" i="8" s="1"/>
  <c r="BK61" i="8" s="1"/>
  <c r="BL59" i="8" s="1"/>
  <c r="C25" i="8"/>
  <c r="D23" i="8" s="1"/>
  <c r="D25" i="8" s="1"/>
  <c r="E23" i="8" s="1"/>
  <c r="E25" i="8" s="1"/>
  <c r="F23" i="8" s="1"/>
  <c r="F25" i="8" s="1"/>
  <c r="G23" i="8" s="1"/>
  <c r="G25" i="8" s="1"/>
  <c r="H23" i="8" s="1"/>
  <c r="H25" i="8" s="1"/>
  <c r="I23" i="8" s="1"/>
  <c r="I25" i="8" s="1"/>
  <c r="J23" i="8" s="1"/>
  <c r="J25" i="8" s="1"/>
  <c r="K23" i="8" s="1"/>
  <c r="K25" i="8" s="1"/>
  <c r="L23" i="8" s="1"/>
  <c r="L25" i="8" s="1"/>
  <c r="M23" i="8" s="1"/>
  <c r="M25" i="8" s="1"/>
  <c r="N23" i="8" s="1"/>
  <c r="N25" i="8" s="1"/>
  <c r="O23" i="8" s="1"/>
  <c r="O25" i="8" s="1"/>
  <c r="P23" i="8" s="1"/>
  <c r="P25" i="8" s="1"/>
  <c r="Q23" i="8" s="1"/>
  <c r="Q25" i="8" s="1"/>
  <c r="R23" i="8" s="1"/>
  <c r="R25" i="8" s="1"/>
  <c r="S23" i="8" s="1"/>
  <c r="S25" i="8" s="1"/>
  <c r="T23" i="8" s="1"/>
  <c r="T25" i="8" s="1"/>
  <c r="U23" i="8" s="1"/>
  <c r="U25" i="8" s="1"/>
  <c r="V23" i="8" s="1"/>
  <c r="V25" i="8" s="1"/>
  <c r="W23" i="8" s="1"/>
  <c r="W25" i="8" s="1"/>
  <c r="C41" i="8"/>
  <c r="D39" i="8" s="1"/>
  <c r="D41" i="8" s="1"/>
  <c r="E39" i="8" s="1"/>
  <c r="E41" i="8" s="1"/>
  <c r="F39" i="8" s="1"/>
  <c r="F41" i="8" s="1"/>
  <c r="G39" i="8" s="1"/>
  <c r="C33" i="8"/>
  <c r="C53" i="8"/>
  <c r="D51" i="8" s="1"/>
  <c r="D53" i="8" s="1"/>
  <c r="E51" i="8" s="1"/>
  <c r="E53" i="8" s="1"/>
  <c r="F51" i="8" s="1"/>
  <c r="F53" i="8" s="1"/>
  <c r="G51" i="8" s="1"/>
  <c r="G53" i="8" s="1"/>
  <c r="H51" i="8" s="1"/>
  <c r="H53" i="8" s="1"/>
  <c r="I51" i="8" s="1"/>
  <c r="I53" i="8" s="1"/>
  <c r="J51" i="8" s="1"/>
  <c r="J53" i="8" s="1"/>
  <c r="K51" i="8" s="1"/>
  <c r="K53" i="8" s="1"/>
  <c r="L51" i="8" s="1"/>
  <c r="L53" i="8" s="1"/>
  <c r="M51" i="8" s="1"/>
  <c r="M53" i="8" s="1"/>
  <c r="N51" i="8" s="1"/>
  <c r="N53" i="8" s="1"/>
  <c r="O51" i="8" s="1"/>
  <c r="O53" i="8" s="1"/>
  <c r="P51" i="8" s="1"/>
  <c r="P53" i="8" s="1"/>
  <c r="Q51" i="8" s="1"/>
  <c r="Q53" i="8" s="1"/>
  <c r="R51" i="8" s="1"/>
  <c r="R53" i="8" s="1"/>
  <c r="S51" i="8" s="1"/>
  <c r="S53" i="8" s="1"/>
  <c r="T51" i="8" s="1"/>
  <c r="T53" i="8" s="1"/>
  <c r="U51" i="8" s="1"/>
  <c r="U53" i="8" s="1"/>
  <c r="V51" i="8" s="1"/>
  <c r="V53" i="8" s="1"/>
  <c r="W51" i="8" s="1"/>
  <c r="W53" i="8" s="1"/>
  <c r="X51" i="8" s="1"/>
  <c r="X53" i="8" s="1"/>
  <c r="Y51" i="8" s="1"/>
  <c r="Y53" i="8" s="1"/>
  <c r="Z51" i="8" s="1"/>
  <c r="Z53" i="8" s="1"/>
  <c r="AA51" i="8" s="1"/>
  <c r="AA53" i="8" s="1"/>
  <c r="AB51" i="8" s="1"/>
  <c r="AB53" i="8" s="1"/>
  <c r="AC51" i="8" s="1"/>
  <c r="AC53" i="8" s="1"/>
  <c r="AD51" i="8" s="1"/>
  <c r="AD53" i="8" s="1"/>
  <c r="AE51" i="8" s="1"/>
  <c r="AE53" i="8" s="1"/>
  <c r="AF51" i="8" s="1"/>
  <c r="AF53" i="8" s="1"/>
  <c r="AG51" i="8" s="1"/>
  <c r="AG53" i="8" s="1"/>
  <c r="AH51" i="8" s="1"/>
  <c r="AH53" i="8" s="1"/>
  <c r="AI51" i="8" s="1"/>
  <c r="AI53" i="8" s="1"/>
  <c r="AJ51" i="8" s="1"/>
  <c r="AJ53" i="8" s="1"/>
  <c r="AK51" i="8" s="1"/>
  <c r="AK53" i="8" s="1"/>
  <c r="AL51" i="8" s="1"/>
  <c r="AL53" i="8" s="1"/>
  <c r="AM51" i="8" s="1"/>
  <c r="AM53" i="8" s="1"/>
  <c r="AN51" i="8" s="1"/>
  <c r="AN53" i="8" s="1"/>
  <c r="AO51" i="8" s="1"/>
  <c r="AO53" i="8" s="1"/>
  <c r="AP51" i="8" s="1"/>
  <c r="AP53" i="8" s="1"/>
  <c r="AQ51" i="8" s="1"/>
  <c r="AQ53" i="8" s="1"/>
  <c r="AR51" i="8" s="1"/>
  <c r="AR53" i="8" s="1"/>
  <c r="AS51" i="8" s="1"/>
  <c r="AS53" i="8" s="1"/>
  <c r="AT51" i="8" s="1"/>
  <c r="AT53" i="8" s="1"/>
  <c r="AU51" i="8" s="1"/>
  <c r="AU53" i="8" s="1"/>
  <c r="AV51" i="8" s="1"/>
  <c r="AV53" i="8" s="1"/>
  <c r="AW51" i="8" s="1"/>
  <c r="AW53" i="8" s="1"/>
  <c r="AX51" i="8" s="1"/>
  <c r="AX53" i="8" s="1"/>
  <c r="AY51" i="8" s="1"/>
  <c r="AY53" i="8" s="1"/>
  <c r="AZ51" i="8" s="1"/>
  <c r="AZ53" i="8" s="1"/>
  <c r="BA51" i="8" s="1"/>
  <c r="BA53" i="8" s="1"/>
  <c r="BB51" i="8" s="1"/>
  <c r="C57" i="8"/>
  <c r="D55" i="8" s="1"/>
  <c r="D57" i="8" s="1"/>
  <c r="E55" i="8" s="1"/>
  <c r="E57" i="8" s="1"/>
  <c r="F55" i="8" s="1"/>
  <c r="F57" i="8" s="1"/>
  <c r="G55" i="8" s="1"/>
  <c r="G57" i="8" s="1"/>
  <c r="H55" i="8" s="1"/>
  <c r="H57" i="8" s="1"/>
  <c r="I55" i="8" s="1"/>
  <c r="I57" i="8" s="1"/>
  <c r="J55" i="8" s="1"/>
  <c r="J57" i="8" s="1"/>
  <c r="K55" i="8" s="1"/>
  <c r="K57" i="8" s="1"/>
  <c r="L55" i="8" s="1"/>
  <c r="L57" i="8" s="1"/>
  <c r="M55" i="8" s="1"/>
  <c r="M57" i="8" s="1"/>
  <c r="N55" i="8" s="1"/>
  <c r="N57" i="8" s="1"/>
  <c r="O55" i="8" s="1"/>
  <c r="O57" i="8" s="1"/>
  <c r="P55" i="8" s="1"/>
  <c r="P57" i="8" s="1"/>
  <c r="Q55" i="8" s="1"/>
  <c r="Q57" i="8" s="1"/>
  <c r="R55" i="8" s="1"/>
  <c r="R57" i="8" s="1"/>
  <c r="S55" i="8" s="1"/>
  <c r="S57" i="8" s="1"/>
  <c r="T55" i="8" s="1"/>
  <c r="T57" i="8" s="1"/>
  <c r="U55" i="8" s="1"/>
  <c r="U57" i="8" s="1"/>
  <c r="V55" i="8" s="1"/>
  <c r="V57" i="8" s="1"/>
  <c r="W55" i="8" s="1"/>
  <c r="W57" i="8" s="1"/>
  <c r="X55" i="8" s="1"/>
  <c r="X57" i="8" s="1"/>
  <c r="Y55" i="8" s="1"/>
  <c r="Y57" i="8" s="1"/>
  <c r="Z55" i="8" s="1"/>
  <c r="Z57" i="8" s="1"/>
  <c r="AA55" i="8" s="1"/>
  <c r="AA57" i="8" s="1"/>
  <c r="AB55" i="8" s="1"/>
  <c r="AB57" i="8" s="1"/>
  <c r="AC55" i="8" s="1"/>
  <c r="AC57" i="8" s="1"/>
  <c r="AD55" i="8" s="1"/>
  <c r="AD57" i="8" s="1"/>
  <c r="AE55" i="8" s="1"/>
  <c r="AE57" i="8" s="1"/>
  <c r="AF55" i="8" s="1"/>
  <c r="AF57" i="8" s="1"/>
  <c r="AG55" i="8" s="1"/>
  <c r="AG57" i="8" s="1"/>
  <c r="AH55" i="8" s="1"/>
  <c r="AH57" i="8" s="1"/>
  <c r="AI55" i="8" s="1"/>
  <c r="AI57" i="8" s="1"/>
  <c r="AJ55" i="8" s="1"/>
  <c r="AJ57" i="8" s="1"/>
  <c r="AK55" i="8" s="1"/>
  <c r="AK57" i="8" s="1"/>
  <c r="AL55" i="8" s="1"/>
  <c r="AL57" i="8" s="1"/>
  <c r="AM55" i="8" s="1"/>
  <c r="AM57" i="8" s="1"/>
  <c r="AN55" i="8" s="1"/>
  <c r="AN57" i="8" s="1"/>
  <c r="AO55" i="8" s="1"/>
  <c r="AO57" i="8" s="1"/>
  <c r="AP55" i="8" s="1"/>
  <c r="AP57" i="8" s="1"/>
  <c r="AQ55" i="8" s="1"/>
  <c r="AQ57" i="8" s="1"/>
  <c r="AR55" i="8" s="1"/>
  <c r="AR57" i="8" s="1"/>
  <c r="AS55" i="8" s="1"/>
  <c r="AS57" i="8" s="1"/>
  <c r="AT55" i="8" s="1"/>
  <c r="AT57" i="8" s="1"/>
  <c r="AU55" i="8" s="1"/>
  <c r="AU57" i="8" s="1"/>
  <c r="AV55" i="8" s="1"/>
  <c r="AV57" i="8" s="1"/>
  <c r="AW55" i="8" s="1"/>
  <c r="AW57" i="8" s="1"/>
  <c r="AX55" i="8" s="1"/>
  <c r="AX57" i="8" s="1"/>
  <c r="AY55" i="8" s="1"/>
  <c r="AY57" i="8" s="1"/>
  <c r="AZ55" i="8" s="1"/>
  <c r="AZ57" i="8" s="1"/>
  <c r="BA55" i="8" s="1"/>
  <c r="BA57" i="8" s="1"/>
  <c r="BB55" i="8" s="1"/>
  <c r="BB57" i="8" s="1"/>
  <c r="BC55" i="8" s="1"/>
  <c r="BC57" i="8" s="1"/>
  <c r="BD55" i="8" s="1"/>
  <c r="BD57" i="8" s="1"/>
  <c r="BE55" i="8" s="1"/>
  <c r="BE57" i="8" s="1"/>
  <c r="BF55" i="8" s="1"/>
  <c r="BF57" i="8" s="1"/>
  <c r="BG55" i="8" s="1"/>
  <c r="C29" i="8"/>
  <c r="D27" i="8" s="1"/>
  <c r="D29" i="8" s="1"/>
  <c r="E27" i="8" s="1"/>
  <c r="E29" i="8" s="1"/>
  <c r="F27" i="8" s="1"/>
  <c r="F29" i="8" s="1"/>
  <c r="G27" i="8" s="1"/>
  <c r="G29" i="8" s="1"/>
  <c r="H27" i="8" s="1"/>
  <c r="H29" i="8" s="1"/>
  <c r="I27" i="8" s="1"/>
  <c r="I29" i="8" s="1"/>
  <c r="J27" i="8" s="1"/>
  <c r="J29" i="8" s="1"/>
  <c r="K27" i="8" s="1"/>
  <c r="K29" i="8" s="1"/>
  <c r="L27" i="8" s="1"/>
  <c r="L29" i="8" s="1"/>
  <c r="M27" i="8" s="1"/>
  <c r="M29" i="8" s="1"/>
  <c r="N27" i="8" s="1"/>
  <c r="N29" i="8" s="1"/>
  <c r="O27" i="8" s="1"/>
  <c r="O29" i="8" s="1"/>
  <c r="P27" i="8" s="1"/>
  <c r="P29" i="8" s="1"/>
  <c r="Q27" i="8" s="1"/>
  <c r="Q29" i="8" s="1"/>
  <c r="R27" i="8" s="1"/>
  <c r="R29" i="8" s="1"/>
  <c r="S27" i="8" s="1"/>
  <c r="S29" i="8" s="1"/>
  <c r="T27" i="8" s="1"/>
  <c r="T29" i="8" s="1"/>
  <c r="U27" i="8" s="1"/>
  <c r="U29" i="8" s="1"/>
  <c r="V27" i="8" s="1"/>
  <c r="V29" i="8" s="1"/>
  <c r="W27" i="8" s="1"/>
  <c r="W29" i="8" s="1"/>
  <c r="X27" i="8" s="1"/>
  <c r="X29" i="8" s="1"/>
  <c r="Y27" i="8" s="1"/>
  <c r="Y29" i="8" s="1"/>
  <c r="Z27" i="8" s="1"/>
  <c r="Z29" i="8" s="1"/>
  <c r="AA27" i="8" s="1"/>
  <c r="AA29" i="8" s="1"/>
  <c r="AB27" i="8" s="1"/>
  <c r="AB29" i="8" s="1"/>
  <c r="C45" i="8"/>
  <c r="D43" i="8" s="1"/>
  <c r="D45" i="8" s="1"/>
  <c r="E43" i="8" s="1"/>
  <c r="E45" i="8" s="1"/>
  <c r="F43" i="8" s="1"/>
  <c r="F45" i="8" s="1"/>
  <c r="G43" i="8" s="1"/>
  <c r="G45" i="8" s="1"/>
  <c r="H43" i="8" s="1"/>
  <c r="H45" i="8" s="1"/>
  <c r="I43" i="8" s="1"/>
  <c r="I45" i="8" s="1"/>
  <c r="J43" i="8" s="1"/>
  <c r="J45" i="8" s="1"/>
  <c r="K43" i="8" s="1"/>
  <c r="K45" i="8" s="1"/>
  <c r="L43" i="8" s="1"/>
  <c r="L45" i="8" s="1"/>
  <c r="M43" i="8" s="1"/>
  <c r="M45" i="8" s="1"/>
  <c r="N43" i="8" s="1"/>
  <c r="N45" i="8" s="1"/>
  <c r="O43" i="8" s="1"/>
  <c r="O45" i="8" s="1"/>
  <c r="P43" i="8" s="1"/>
  <c r="P45" i="8" s="1"/>
  <c r="Q43" i="8" s="1"/>
  <c r="Q45" i="8" s="1"/>
  <c r="R43" i="8" s="1"/>
  <c r="R45" i="8" s="1"/>
  <c r="S43" i="8" s="1"/>
  <c r="S45" i="8" s="1"/>
  <c r="T43" i="8" s="1"/>
  <c r="T45" i="8" s="1"/>
  <c r="U43" i="8" s="1"/>
  <c r="U45" i="8" s="1"/>
  <c r="V43" i="8" s="1"/>
  <c r="V45" i="8" s="1"/>
  <c r="W43" i="8" s="1"/>
  <c r="W45" i="8" s="1"/>
  <c r="X43" i="8" s="1"/>
  <c r="X45" i="8" s="1"/>
  <c r="Y43" i="8" s="1"/>
  <c r="Y45" i="8" s="1"/>
  <c r="Z43" i="8" s="1"/>
  <c r="Z45" i="8" s="1"/>
  <c r="AA43" i="8" s="1"/>
  <c r="AA45" i="8" s="1"/>
  <c r="AB43" i="8" s="1"/>
  <c r="AB45" i="8" s="1"/>
  <c r="AC43" i="8" s="1"/>
  <c r="AC45" i="8" s="1"/>
  <c r="AD43" i="8" s="1"/>
  <c r="AD45" i="8" s="1"/>
  <c r="AE43" i="8" s="1"/>
  <c r="AE45" i="8" s="1"/>
  <c r="AF43" i="8" s="1"/>
  <c r="AF45" i="8" s="1"/>
  <c r="AG43" i="8" s="1"/>
  <c r="AG45" i="8" s="1"/>
  <c r="AH43" i="8" s="1"/>
  <c r="AH45" i="8" s="1"/>
  <c r="AI43" i="8" s="1"/>
  <c r="AI45" i="8" s="1"/>
  <c r="AJ43" i="8" s="1"/>
  <c r="AJ45" i="8" s="1"/>
  <c r="AK43" i="8" s="1"/>
  <c r="AK45" i="8" s="1"/>
  <c r="AL43" i="8" s="1"/>
  <c r="AL45" i="8" s="1"/>
  <c r="AM43" i="8" s="1"/>
  <c r="AM45" i="8" s="1"/>
  <c r="AN43" i="8" s="1"/>
  <c r="AN45" i="8" s="1"/>
  <c r="AO43" i="8" s="1"/>
  <c r="AO45" i="8" s="1"/>
  <c r="AP43" i="8" s="1"/>
  <c r="AP45" i="8" s="1"/>
  <c r="AQ43" i="8" s="1"/>
  <c r="AQ45" i="8" s="1"/>
  <c r="AR43" i="8" s="1"/>
  <c r="AW49" i="8" l="1"/>
  <c r="AW65" i="8"/>
  <c r="BB53" i="8"/>
  <c r="BB65" i="8"/>
  <c r="D31" i="8"/>
  <c r="D65" i="8" s="1"/>
  <c r="C67" i="8"/>
  <c r="AR45" i="8"/>
  <c r="AR65" i="8"/>
  <c r="BL61" i="8"/>
  <c r="BL65" i="8"/>
  <c r="BG57" i="8"/>
  <c r="BG65" i="8"/>
  <c r="G41" i="8"/>
  <c r="H39" i="8" s="1"/>
  <c r="H41" i="8" s="1"/>
  <c r="I39" i="8" s="1"/>
  <c r="I41" i="8" s="1"/>
  <c r="J39" i="8" s="1"/>
  <c r="J41" i="8" s="1"/>
  <c r="K39" i="8" s="1"/>
  <c r="K41" i="8" s="1"/>
  <c r="L39" i="8" s="1"/>
  <c r="L41" i="8" s="1"/>
  <c r="M39" i="8" s="1"/>
  <c r="M41" i="8" s="1"/>
  <c r="N39" i="8" s="1"/>
  <c r="N41" i="8" s="1"/>
  <c r="O39" i="8" s="1"/>
  <c r="O41" i="8" s="1"/>
  <c r="P39" i="8" s="1"/>
  <c r="P41" i="8" s="1"/>
  <c r="Q39" i="8" s="1"/>
  <c r="Q41" i="8" s="1"/>
  <c r="R39" i="8" s="1"/>
  <c r="R41" i="8" s="1"/>
  <c r="S39" i="8" s="1"/>
  <c r="S41" i="8" s="1"/>
  <c r="T39" i="8" s="1"/>
  <c r="T41" i="8" s="1"/>
  <c r="U39" i="8" s="1"/>
  <c r="U41" i="8" s="1"/>
  <c r="V39" i="8" s="1"/>
  <c r="V41" i="8" s="1"/>
  <c r="W39" i="8" s="1"/>
  <c r="W41" i="8" s="1"/>
  <c r="X39" i="8" s="1"/>
  <c r="X41" i="8" s="1"/>
  <c r="Y39" i="8" s="1"/>
  <c r="Y41" i="8" s="1"/>
  <c r="Z39" i="8" s="1"/>
  <c r="Z41" i="8" s="1"/>
  <c r="AA39" i="8" s="1"/>
  <c r="AA41" i="8" s="1"/>
  <c r="AB39" i="8" s="1"/>
  <c r="AB41" i="8" s="1"/>
  <c r="AC39" i="8" s="1"/>
  <c r="AC41" i="8" s="1"/>
  <c r="AD39" i="8" s="1"/>
  <c r="AD41" i="8" s="1"/>
  <c r="AE39" i="8" s="1"/>
  <c r="AE41" i="8" s="1"/>
  <c r="AF39" i="8" s="1"/>
  <c r="AF41" i="8" s="1"/>
  <c r="AG39" i="8" s="1"/>
  <c r="AG41" i="8" s="1"/>
  <c r="AH39" i="8" s="1"/>
  <c r="AH41" i="8" s="1"/>
  <c r="AI39" i="8" s="1"/>
  <c r="AI41" i="8" s="1"/>
  <c r="AJ39" i="8" s="1"/>
  <c r="AJ41" i="8" s="1"/>
  <c r="AK39" i="8" s="1"/>
  <c r="AK41" i="8" s="1"/>
  <c r="AL39" i="8" s="1"/>
  <c r="AL41" i="8" s="1"/>
  <c r="AM39" i="8" s="1"/>
  <c r="O35" i="8"/>
  <c r="D33" i="8" l="1"/>
  <c r="D67" i="8" s="1"/>
  <c r="BC51" i="8"/>
  <c r="BB67" i="8"/>
  <c r="AX47" i="8"/>
  <c r="AW67" i="8"/>
  <c r="BH55" i="8"/>
  <c r="BG67" i="8"/>
  <c r="BM59" i="8"/>
  <c r="BL67" i="8"/>
  <c r="AM41" i="8"/>
  <c r="AM65" i="8"/>
  <c r="AS43" i="8"/>
  <c r="AR67" i="8"/>
  <c r="E31" i="8"/>
  <c r="E65" i="8" s="1"/>
  <c r="O37" i="8"/>
  <c r="BH57" i="8" l="1"/>
  <c r="BH65" i="8"/>
  <c r="AX49" i="8"/>
  <c r="AX65" i="8"/>
  <c r="BC53" i="8"/>
  <c r="BC65" i="8"/>
  <c r="AS45" i="8"/>
  <c r="AS65" i="8"/>
  <c r="AN39" i="8"/>
  <c r="AM67" i="8"/>
  <c r="BM61" i="8"/>
  <c r="BM65" i="8"/>
  <c r="E33" i="8"/>
  <c r="E67" i="8" s="1"/>
  <c r="P35" i="8"/>
  <c r="BI55" i="8" l="1"/>
  <c r="BH67" i="8"/>
  <c r="AN41" i="8"/>
  <c r="AN65" i="8"/>
  <c r="BN59" i="8"/>
  <c r="BM67" i="8"/>
  <c r="AT43" i="8"/>
  <c r="AS67" i="8"/>
  <c r="BD51" i="8"/>
  <c r="BC67" i="8"/>
  <c r="AY47" i="8"/>
  <c r="AX67" i="8"/>
  <c r="F31" i="8"/>
  <c r="F65" i="8" s="1"/>
  <c r="P37" i="8"/>
  <c r="AO39" i="8" l="1"/>
  <c r="AN67" i="8"/>
  <c r="AT45" i="8"/>
  <c r="AT65" i="8"/>
  <c r="BI57" i="8"/>
  <c r="BI65" i="8"/>
  <c r="BN61" i="8"/>
  <c r="BN65" i="8"/>
  <c r="AY49" i="8"/>
  <c r="AY65" i="8"/>
  <c r="BD53" i="8"/>
  <c r="BD65" i="8"/>
  <c r="F33" i="8"/>
  <c r="F67" i="8" s="1"/>
  <c r="Q35" i="8"/>
  <c r="BJ55" i="8" l="1"/>
  <c r="BI67" i="8"/>
  <c r="AU43" i="8"/>
  <c r="AT67" i="8"/>
  <c r="AO41" i="8"/>
  <c r="AO65" i="8"/>
  <c r="BE51" i="8"/>
  <c r="BD67" i="8"/>
  <c r="AZ47" i="8"/>
  <c r="AY67" i="8"/>
  <c r="BO59" i="8"/>
  <c r="BN67" i="8"/>
  <c r="Q37" i="8"/>
  <c r="G31" i="8"/>
  <c r="G65" i="8" s="1"/>
  <c r="BO61" i="8" l="1"/>
  <c r="BO65" i="8"/>
  <c r="AZ49" i="8"/>
  <c r="AZ65" i="8"/>
  <c r="BE53" i="8"/>
  <c r="BE65" i="8"/>
  <c r="AP39" i="8"/>
  <c r="AO67" i="8"/>
  <c r="AU45" i="8"/>
  <c r="AU65" i="8"/>
  <c r="BJ57" i="8"/>
  <c r="BJ65" i="8"/>
  <c r="G33" i="8"/>
  <c r="G67" i="8" s="1"/>
  <c r="R35" i="8"/>
  <c r="BK55" i="8" l="1"/>
  <c r="BJ67" i="8"/>
  <c r="AV43" i="8"/>
  <c r="AU67" i="8"/>
  <c r="AP41" i="8"/>
  <c r="AP65" i="8"/>
  <c r="BF51" i="8"/>
  <c r="BE67" i="8"/>
  <c r="BA47" i="8"/>
  <c r="AZ67" i="8"/>
  <c r="BP59" i="8"/>
  <c r="BO67" i="8"/>
  <c r="H31" i="8"/>
  <c r="H65" i="8" s="1"/>
  <c r="R37" i="8"/>
  <c r="BF53" i="8" l="1"/>
  <c r="BF67" i="8" s="1"/>
  <c r="BF65" i="8"/>
  <c r="AQ39" i="8"/>
  <c r="AP67" i="8"/>
  <c r="AV45" i="8"/>
  <c r="AV67" i="8" s="1"/>
  <c r="AV65" i="8"/>
  <c r="BA49" i="8"/>
  <c r="BA67" i="8" s="1"/>
  <c r="BA65" i="8"/>
  <c r="BK57" i="8"/>
  <c r="BK67" i="8" s="1"/>
  <c r="BK65" i="8"/>
  <c r="BP61" i="8"/>
  <c r="BP67" i="8" s="1"/>
  <c r="BP65" i="8"/>
  <c r="S35" i="8"/>
  <c r="S37" i="8" s="1"/>
  <c r="T35" i="8" s="1"/>
  <c r="T37" i="8" s="1"/>
  <c r="U35" i="8" s="1"/>
  <c r="U37" i="8" s="1"/>
  <c r="V35" i="8" s="1"/>
  <c r="V37" i="8" s="1"/>
  <c r="W35" i="8" s="1"/>
  <c r="W37" i="8" s="1"/>
  <c r="X35" i="8" s="1"/>
  <c r="X37" i="8" s="1"/>
  <c r="Y35" i="8" s="1"/>
  <c r="Y37" i="8" s="1"/>
  <c r="Z35" i="8" s="1"/>
  <c r="Z37" i="8" s="1"/>
  <c r="AA35" i="8" s="1"/>
  <c r="AA37" i="8" s="1"/>
  <c r="AB35" i="8" s="1"/>
  <c r="AB37" i="8" s="1"/>
  <c r="AC35" i="8" s="1"/>
  <c r="AC37" i="8" s="1"/>
  <c r="AD35" i="8" s="1"/>
  <c r="AD37" i="8" s="1"/>
  <c r="AE35" i="8" s="1"/>
  <c r="AE37" i="8" s="1"/>
  <c r="AF35" i="8" s="1"/>
  <c r="AF37" i="8" s="1"/>
  <c r="AG35" i="8" s="1"/>
  <c r="AG37" i="8" s="1"/>
  <c r="AH35" i="8" s="1"/>
  <c r="AH65" i="8" s="1"/>
  <c r="H33" i="8"/>
  <c r="H67" i="8" s="1"/>
  <c r="AQ41" i="8" l="1"/>
  <c r="AQ67" i="8" s="1"/>
  <c r="AQ65" i="8"/>
  <c r="AH37" i="8"/>
  <c r="AH67" i="8" s="1"/>
  <c r="I31" i="8"/>
  <c r="I65" i="8" s="1"/>
  <c r="AI35" i="8" l="1"/>
  <c r="AI65" i="8" s="1"/>
  <c r="I33" i="8"/>
  <c r="I67" i="8" s="1"/>
  <c r="AI37" i="8" l="1"/>
  <c r="AI67" i="8" s="1"/>
  <c r="J31" i="8"/>
  <c r="J65" i="8" s="1"/>
  <c r="AJ35" i="8" l="1"/>
  <c r="AJ65" i="8" s="1"/>
  <c r="J33" i="8"/>
  <c r="J67" i="8" s="1"/>
  <c r="AJ37" i="8" l="1"/>
  <c r="AJ67" i="8" s="1"/>
  <c r="K31" i="8"/>
  <c r="K65" i="8" s="1"/>
  <c r="AK35" i="8" l="1"/>
  <c r="AK65" i="8" s="1"/>
  <c r="K33" i="8"/>
  <c r="K67" i="8" s="1"/>
  <c r="AK37" i="8" l="1"/>
  <c r="AK67" i="8" s="1"/>
  <c r="L31" i="8"/>
  <c r="L65" i="8" s="1"/>
  <c r="AL35" i="8" l="1"/>
  <c r="AL65" i="8" s="1"/>
  <c r="L33" i="8"/>
  <c r="L67" i="8" s="1"/>
  <c r="AL37" i="8" l="1"/>
  <c r="AL67" i="8" s="1"/>
  <c r="M31" i="8"/>
  <c r="M65" i="8" s="1"/>
  <c r="M33" i="8" l="1"/>
  <c r="M67" i="8" s="1"/>
  <c r="N31" i="8" l="1"/>
  <c r="N65" i="8" s="1"/>
  <c r="N33" i="8" l="1"/>
  <c r="N67" i="8" s="1"/>
  <c r="O31" i="8" l="1"/>
  <c r="O65" i="8" s="1"/>
  <c r="O33" i="8" l="1"/>
  <c r="O67" i="8" s="1"/>
  <c r="P31" i="8" l="1"/>
  <c r="P65" i="8" s="1"/>
  <c r="P33" i="8" l="1"/>
  <c r="P67" i="8" s="1"/>
  <c r="Q31" i="8" l="1"/>
  <c r="Q65" i="8" s="1"/>
  <c r="Q33" i="8" l="1"/>
  <c r="Q67" i="8" s="1"/>
  <c r="R31" i="8" l="1"/>
  <c r="R65" i="8" s="1"/>
  <c r="R33" i="8" l="1"/>
  <c r="R67" i="8" s="1"/>
  <c r="S31" i="8" l="1"/>
  <c r="S65" i="8" s="1"/>
  <c r="S33" i="8" l="1"/>
  <c r="S67" i="8" s="1"/>
  <c r="T31" i="8" l="1"/>
  <c r="T65" i="8" s="1"/>
  <c r="T33" i="8" l="1"/>
  <c r="T67" i="8" s="1"/>
  <c r="U31" i="8" l="1"/>
  <c r="U65" i="8" s="1"/>
  <c r="U33" i="8" l="1"/>
  <c r="U67" i="8" s="1"/>
  <c r="V31" i="8" l="1"/>
  <c r="V65" i="8" s="1"/>
  <c r="V33" i="8" l="1"/>
  <c r="V67" i="8" s="1"/>
  <c r="W31" i="8" l="1"/>
  <c r="W65" i="8" s="1"/>
  <c r="W33" i="8" l="1"/>
  <c r="W67" i="8" s="1"/>
  <c r="X31" i="8" l="1"/>
  <c r="X65" i="8" s="1"/>
  <c r="X33" i="8" l="1"/>
  <c r="X67" i="8" s="1"/>
  <c r="Y31" i="8" l="1"/>
  <c r="Y65" i="8" s="1"/>
  <c r="Y33" i="8" l="1"/>
  <c r="Y67" i="8" s="1"/>
  <c r="Z31" i="8" l="1"/>
  <c r="Z65" i="8" s="1"/>
  <c r="Z33" i="8" l="1"/>
  <c r="Z67" i="8" s="1"/>
  <c r="AA31" i="8" l="1"/>
  <c r="AA65" i="8" s="1"/>
  <c r="AA33" i="8" l="1"/>
  <c r="AA67" i="8" s="1"/>
  <c r="AB31" i="8" l="1"/>
  <c r="AB65" i="8" s="1"/>
  <c r="AB33" i="8" l="1"/>
  <c r="AB67" i="8" s="1"/>
  <c r="AC31" i="8" l="1"/>
  <c r="AC65" i="8" s="1"/>
  <c r="AC33" i="8" l="1"/>
  <c r="AC67" i="8" s="1"/>
  <c r="AD31" i="8" l="1"/>
  <c r="AD65" i="8" s="1"/>
  <c r="AD33" i="8" l="1"/>
  <c r="AD67" i="8" s="1"/>
  <c r="AE31" i="8" l="1"/>
  <c r="AE65" i="8" s="1"/>
  <c r="AE33" i="8" l="1"/>
  <c r="AE67" i="8" s="1"/>
  <c r="AF31" i="8" l="1"/>
  <c r="AF65" i="8" s="1"/>
  <c r="AF33" i="8" l="1"/>
  <c r="AF67" i="8" s="1"/>
  <c r="AG31" i="8" l="1"/>
  <c r="AG65" i="8" s="1"/>
  <c r="AG33" i="8" l="1"/>
  <c r="AG67" i="8" s="1"/>
  <c r="C7" i="10" l="1"/>
  <c r="D34" i="10" l="1"/>
  <c r="E34" i="10"/>
  <c r="F34" i="10"/>
  <c r="G34" i="10"/>
  <c r="H34" i="10"/>
  <c r="I34" i="10"/>
  <c r="J34" i="10"/>
  <c r="K34" i="10"/>
  <c r="L34" i="10"/>
  <c r="M34" i="10"/>
  <c r="N34" i="10"/>
  <c r="O34" i="10"/>
  <c r="P34" i="10"/>
  <c r="Q34" i="10"/>
  <c r="R34" i="10"/>
  <c r="S34"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AW34" i="10"/>
  <c r="AX34" i="10"/>
  <c r="AY34" i="10"/>
  <c r="AZ34" i="10"/>
  <c r="BA34" i="10"/>
  <c r="BB34" i="10"/>
  <c r="BC34" i="10"/>
  <c r="BD34" i="10"/>
  <c r="BE34" i="10"/>
  <c r="BF34" i="10"/>
  <c r="BG34" i="10"/>
  <c r="BH34" i="10"/>
  <c r="BI34" i="10"/>
  <c r="BJ34" i="10"/>
  <c r="BK34" i="10"/>
  <c r="BL34" i="10"/>
  <c r="BM34" i="10"/>
  <c r="BN34" i="10"/>
  <c r="BO34" i="10"/>
  <c r="BP34" i="10"/>
  <c r="BQ34" i="10"/>
  <c r="BR34" i="10"/>
  <c r="BS34" i="10"/>
  <c r="BT34" i="10"/>
  <c r="BU34" i="10"/>
  <c r="C63" i="10" l="1"/>
  <c r="C6" i="4"/>
  <c r="C7" i="4"/>
  <c r="C8" i="4"/>
  <c r="C6" i="3"/>
  <c r="C7" i="3"/>
  <c r="C8" i="3"/>
  <c r="C13" i="10"/>
  <c r="C12" i="10"/>
  <c r="C10" i="10"/>
  <c r="D37" i="10" l="1"/>
  <c r="D38" i="10" s="1"/>
  <c r="E36" i="10" s="1"/>
  <c r="E37" i="10" s="1"/>
  <c r="E40" i="10" s="1"/>
  <c r="E41" i="10" s="1"/>
  <c r="H37" i="10"/>
  <c r="D40" i="10"/>
  <c r="D41" i="10" s="1"/>
  <c r="H38" i="10"/>
  <c r="I36" i="10" s="1"/>
  <c r="I37" i="10" s="1"/>
  <c r="I40" i="10" s="1"/>
  <c r="I41" i="10" s="1"/>
  <c r="C12" i="4"/>
  <c r="C13" i="3"/>
  <c r="C13" i="4"/>
  <c r="C10" i="4"/>
  <c r="C12" i="3"/>
  <c r="H40" i="10" l="1"/>
  <c r="H41" i="10" s="1"/>
  <c r="E38" i="10"/>
  <c r="F36" i="10" s="1"/>
  <c r="I38" i="10"/>
  <c r="J36" i="10" s="1"/>
  <c r="J37" i="10" s="1"/>
  <c r="J40" i="10" s="1"/>
  <c r="J41" i="10" s="1"/>
  <c r="E20" i="4"/>
  <c r="F20" i="4" s="1"/>
  <c r="G20" i="4" s="1"/>
  <c r="H20" i="4" s="1"/>
  <c r="I20" i="4" s="1"/>
  <c r="J20" i="4" s="1"/>
  <c r="K20" i="4" s="1"/>
  <c r="L20" i="4" s="1"/>
  <c r="M20" i="4" s="1"/>
  <c r="N20" i="4" s="1"/>
  <c r="O20" i="4" s="1"/>
  <c r="P20" i="4" s="1"/>
  <c r="Q20" i="4" s="1"/>
  <c r="R20" i="4" s="1"/>
  <c r="S20" i="4" s="1"/>
  <c r="T20" i="4" s="1"/>
  <c r="U20" i="4" s="1"/>
  <c r="V20" i="4" s="1"/>
  <c r="W20" i="4" s="1"/>
  <c r="X20" i="4" s="1"/>
  <c r="Y20" i="4" s="1"/>
  <c r="Z20" i="4" s="1"/>
  <c r="AA20" i="4" s="1"/>
  <c r="AB20" i="4" s="1"/>
  <c r="AC20" i="4" s="1"/>
  <c r="AD20" i="4" s="1"/>
  <c r="AE20" i="4" s="1"/>
  <c r="AF20" i="4" s="1"/>
  <c r="AG20" i="4" s="1"/>
  <c r="AH20" i="4" s="1"/>
  <c r="AI20" i="4" s="1"/>
  <c r="AJ20" i="4" s="1"/>
  <c r="AK20" i="4" s="1"/>
  <c r="AL20" i="4" s="1"/>
  <c r="AM20" i="4" s="1"/>
  <c r="AN20" i="4" s="1"/>
  <c r="AO20" i="4" s="1"/>
  <c r="AP20" i="4" s="1"/>
  <c r="AQ20" i="4" s="1"/>
  <c r="AR20" i="4" s="1"/>
  <c r="AS20" i="4" s="1"/>
  <c r="AT20" i="4" s="1"/>
  <c r="AU20" i="4" s="1"/>
  <c r="AV20" i="4" s="1"/>
  <c r="AW20" i="4" s="1"/>
  <c r="AX20" i="4" s="1"/>
  <c r="AY20" i="4" s="1"/>
  <c r="AZ20" i="4" s="1"/>
  <c r="BA20" i="4" s="1"/>
  <c r="BB20" i="4" s="1"/>
  <c r="BC20" i="4" s="1"/>
  <c r="BD20" i="4" s="1"/>
  <c r="BE20" i="4" s="1"/>
  <c r="BF20" i="4" s="1"/>
  <c r="BG20" i="4" s="1"/>
  <c r="BH20" i="4" s="1"/>
  <c r="BI20" i="4" s="1"/>
  <c r="BJ20" i="4" s="1"/>
  <c r="BK20" i="4" s="1"/>
  <c r="BL20" i="4" s="1"/>
  <c r="BM20" i="4" s="1"/>
  <c r="BN20" i="4" s="1"/>
  <c r="BO20" i="4" s="1"/>
  <c r="BP20" i="4" s="1"/>
  <c r="BQ20" i="4" s="1"/>
  <c r="BR20" i="4" s="1"/>
  <c r="BS20" i="4" s="1"/>
  <c r="BT20" i="4" s="1"/>
  <c r="BU20" i="4" s="1"/>
  <c r="C17" i="4"/>
  <c r="C16" i="4"/>
  <c r="E20" i="3"/>
  <c r="F20" i="3" s="1"/>
  <c r="G20" i="3" s="1"/>
  <c r="H20" i="3" s="1"/>
  <c r="I20" i="3" s="1"/>
  <c r="J20" i="3" s="1"/>
  <c r="K20" i="3" s="1"/>
  <c r="L20" i="3" s="1"/>
  <c r="M20" i="3" s="1"/>
  <c r="N20" i="3" s="1"/>
  <c r="O20" i="3" s="1"/>
  <c r="P20" i="3" s="1"/>
  <c r="Q20" i="3" s="1"/>
  <c r="R20" i="3" s="1"/>
  <c r="S20" i="3" s="1"/>
  <c r="T20" i="3" s="1"/>
  <c r="U20" i="3" s="1"/>
  <c r="V20" i="3" s="1"/>
  <c r="W20" i="3" s="1"/>
  <c r="X20" i="3" s="1"/>
  <c r="Y20" i="3" s="1"/>
  <c r="Z20" i="3" s="1"/>
  <c r="AA20" i="3" s="1"/>
  <c r="AB20" i="3" s="1"/>
  <c r="AC20" i="3" s="1"/>
  <c r="AD20" i="3" s="1"/>
  <c r="AE20" i="3" s="1"/>
  <c r="AF20" i="3" s="1"/>
  <c r="AG20" i="3" s="1"/>
  <c r="AH20" i="3" s="1"/>
  <c r="AI20" i="3" s="1"/>
  <c r="AJ20" i="3" s="1"/>
  <c r="AK20" i="3" s="1"/>
  <c r="AL20" i="3" s="1"/>
  <c r="AM20" i="3" s="1"/>
  <c r="AN20" i="3" s="1"/>
  <c r="AO20" i="3" s="1"/>
  <c r="AP20" i="3" s="1"/>
  <c r="AQ20" i="3" s="1"/>
  <c r="AR20" i="3" s="1"/>
  <c r="AS20" i="3" s="1"/>
  <c r="AT20" i="3" s="1"/>
  <c r="AU20" i="3" s="1"/>
  <c r="AV20" i="3" s="1"/>
  <c r="AW20" i="3" s="1"/>
  <c r="AX20" i="3" s="1"/>
  <c r="AY20" i="3" s="1"/>
  <c r="AZ20" i="3" s="1"/>
  <c r="BA20" i="3" s="1"/>
  <c r="BB20" i="3" s="1"/>
  <c r="BC20" i="3" s="1"/>
  <c r="BD20" i="3" s="1"/>
  <c r="BE20" i="3" s="1"/>
  <c r="BF20" i="3" s="1"/>
  <c r="BG20" i="3" s="1"/>
  <c r="BH20" i="3" s="1"/>
  <c r="BI20" i="3" s="1"/>
  <c r="BJ20" i="3" s="1"/>
  <c r="BK20" i="3" s="1"/>
  <c r="BL20" i="3" s="1"/>
  <c r="BM20" i="3" s="1"/>
  <c r="BN20" i="3" s="1"/>
  <c r="BO20" i="3" s="1"/>
  <c r="BP20" i="3" s="1"/>
  <c r="BQ20" i="3" s="1"/>
  <c r="BR20" i="3" s="1"/>
  <c r="BS20" i="3" s="1"/>
  <c r="BT20" i="3" s="1"/>
  <c r="BU20" i="3" s="1"/>
  <c r="C16" i="3"/>
  <c r="D23" i="3" s="1"/>
  <c r="F37" i="10" l="1"/>
  <c r="F40" i="10" s="1"/>
  <c r="F41" i="10" s="1"/>
  <c r="G36" i="2"/>
  <c r="J38" i="10"/>
  <c r="K36" i="10" s="1"/>
  <c r="K37" i="10" s="1"/>
  <c r="K40" i="10" s="1"/>
  <c r="K41" i="10" s="1"/>
  <c r="D26" i="3"/>
  <c r="D3" i="6"/>
  <c r="C18" i="4"/>
  <c r="D23" i="4" s="1"/>
  <c r="I24" i="4" l="1"/>
  <c r="U24" i="4"/>
  <c r="BQ24" i="4"/>
  <c r="AG24" i="4"/>
  <c r="AS24" i="4"/>
  <c r="BE24" i="4"/>
  <c r="G24" i="4"/>
  <c r="H24" i="4"/>
  <c r="J24" i="4"/>
  <c r="O24" i="4"/>
  <c r="W24" i="4"/>
  <c r="BK24" i="4"/>
  <c r="BP24" i="4"/>
  <c r="AM24" i="4"/>
  <c r="AX24" i="4"/>
  <c r="K24" i="4"/>
  <c r="AA24" i="4"/>
  <c r="AQ24" i="4"/>
  <c r="R24" i="4"/>
  <c r="Z24" i="4"/>
  <c r="BD24" i="4"/>
  <c r="BJ24" i="4"/>
  <c r="BN24" i="4"/>
  <c r="AR24" i="4"/>
  <c r="BI24" i="4"/>
  <c r="AF24" i="4"/>
  <c r="AL24" i="4"/>
  <c r="BB24" i="4"/>
  <c r="T24" i="4"/>
  <c r="AW24" i="4"/>
  <c r="BC24" i="4"/>
  <c r="AK24" i="4"/>
  <c r="AP24" i="4"/>
  <c r="BO24" i="4"/>
  <c r="Y24" i="4"/>
  <c r="AE24" i="4"/>
  <c r="M24" i="4"/>
  <c r="AD24" i="4"/>
  <c r="S24" i="4"/>
  <c r="BH24" i="4"/>
  <c r="BM24" i="4"/>
  <c r="AV24" i="4"/>
  <c r="L24" i="4"/>
  <c r="BF24" i="4"/>
  <c r="BG24" i="4"/>
  <c r="BL24" i="4"/>
  <c r="AT24" i="4"/>
  <c r="AU24" i="4"/>
  <c r="N24" i="4"/>
  <c r="AB24" i="4"/>
  <c r="BA24" i="4"/>
  <c r="AJ24" i="4"/>
  <c r="AO24" i="4"/>
  <c r="X24" i="4"/>
  <c r="Q24" i="4"/>
  <c r="AN24" i="4"/>
  <c r="P24" i="4"/>
  <c r="AH24" i="4"/>
  <c r="AY24" i="4"/>
  <c r="V24" i="4"/>
  <c r="AC24" i="4"/>
  <c r="AZ24" i="4"/>
  <c r="AI24" i="4"/>
  <c r="F38" i="10"/>
  <c r="G36" i="10" s="1"/>
  <c r="G37" i="10" s="1"/>
  <c r="G40" i="10" s="1"/>
  <c r="G41" i="10" s="1"/>
  <c r="D42" i="2"/>
  <c r="C7" i="6" s="1"/>
  <c r="K38" i="10"/>
  <c r="L36" i="10" s="1"/>
  <c r="L37" i="10" s="1"/>
  <c r="L40" i="10" s="1"/>
  <c r="L41" i="10" s="1"/>
  <c r="C9" i="10"/>
  <c r="C9" i="3"/>
  <c r="C9" i="4"/>
  <c r="C11" i="10"/>
  <c r="C11" i="4"/>
  <c r="D36" i="3"/>
  <c r="D37" i="3" s="1"/>
  <c r="D26" i="4"/>
  <c r="G38" i="10" l="1"/>
  <c r="L38" i="10"/>
  <c r="M36" i="10" s="1"/>
  <c r="M37" i="10" s="1"/>
  <c r="M40" i="10" s="1"/>
  <c r="M41" i="10" s="1"/>
  <c r="D33" i="10"/>
  <c r="E33" i="10"/>
  <c r="F33" i="10"/>
  <c r="G33" i="10"/>
  <c r="H33" i="10"/>
  <c r="I33" i="10"/>
  <c r="J33" i="10"/>
  <c r="K33" i="10"/>
  <c r="L33" i="10"/>
  <c r="M33" i="10"/>
  <c r="N33" i="10"/>
  <c r="O33" i="10"/>
  <c r="P33" i="10"/>
  <c r="Q33" i="10"/>
  <c r="R33" i="10"/>
  <c r="S33" i="10"/>
  <c r="T33" i="10"/>
  <c r="U33" i="10"/>
  <c r="V33" i="10"/>
  <c r="W33" i="10"/>
  <c r="X33" i="10"/>
  <c r="Y33" i="10"/>
  <c r="Z33" i="10"/>
  <c r="AA33" i="10"/>
  <c r="AB33" i="10"/>
  <c r="AC33" i="10"/>
  <c r="AD33" i="10"/>
  <c r="AE33" i="10"/>
  <c r="AF33" i="10"/>
  <c r="AG33" i="10"/>
  <c r="AH33" i="10"/>
  <c r="AI33" i="10"/>
  <c r="AJ33" i="10"/>
  <c r="AK33" i="10"/>
  <c r="AL33" i="10"/>
  <c r="AM33" i="10"/>
  <c r="AN33" i="10"/>
  <c r="AO33" i="10"/>
  <c r="AP33" i="10"/>
  <c r="AQ33" i="10"/>
  <c r="AR33" i="10"/>
  <c r="AS33" i="10"/>
  <c r="AT33" i="10"/>
  <c r="AU33" i="10"/>
  <c r="AV33" i="10"/>
  <c r="AW33" i="10"/>
  <c r="AX33" i="10"/>
  <c r="AY33" i="10"/>
  <c r="BA33" i="10"/>
  <c r="AZ33" i="10"/>
  <c r="BB33" i="10"/>
  <c r="BC33" i="10"/>
  <c r="BD33" i="10"/>
  <c r="BE33" i="10"/>
  <c r="BF33" i="10"/>
  <c r="BG33" i="10"/>
  <c r="BH33" i="10"/>
  <c r="BI33" i="10"/>
  <c r="BJ33" i="10"/>
  <c r="BK33" i="10"/>
  <c r="BL33" i="10"/>
  <c r="BM33" i="10"/>
  <c r="BN33" i="10"/>
  <c r="BO33" i="10"/>
  <c r="BP33" i="10"/>
  <c r="BQ33" i="10"/>
  <c r="BR33" i="10"/>
  <c r="BS33" i="10"/>
  <c r="BT33" i="10"/>
  <c r="BU33" i="10"/>
  <c r="D24" i="3"/>
  <c r="E24" i="3" s="1"/>
  <c r="D36" i="4"/>
  <c r="D37" i="4" s="1"/>
  <c r="L43" i="10" l="1"/>
  <c r="K43" i="10"/>
  <c r="J43" i="10"/>
  <c r="M43" i="10"/>
  <c r="I43" i="10"/>
  <c r="H43" i="10"/>
  <c r="M38" i="10"/>
  <c r="N36" i="10" s="1"/>
  <c r="N37" i="10" s="1"/>
  <c r="N40" i="10" s="1"/>
  <c r="N41" i="10" s="1"/>
  <c r="N43" i="10" s="1"/>
  <c r="N38" i="10" l="1"/>
  <c r="O36" i="10" s="1"/>
  <c r="O37" i="10" s="1"/>
  <c r="O40" i="10" s="1"/>
  <c r="O41" i="10" s="1"/>
  <c r="O43" i="10" l="1"/>
  <c r="O38" i="10"/>
  <c r="P36" i="10" s="1"/>
  <c r="P37" i="10" s="1"/>
  <c r="P40" i="10" s="1"/>
  <c r="P41" i="10" s="1"/>
  <c r="D18" i="6"/>
  <c r="D32" i="3"/>
  <c r="P43" i="10" l="1"/>
  <c r="P38" i="10"/>
  <c r="Q36" i="10" s="1"/>
  <c r="D38" i="3"/>
  <c r="E36" i="3" s="1"/>
  <c r="E37" i="3" s="1"/>
  <c r="D38" i="4"/>
  <c r="E36" i="4" s="1"/>
  <c r="E37" i="4" s="1"/>
  <c r="D28" i="3"/>
  <c r="E26" i="3" s="1"/>
  <c r="Q37" i="10" l="1"/>
  <c r="Q40" i="10" s="1"/>
  <c r="Q41" i="10" s="1"/>
  <c r="E38" i="3"/>
  <c r="F36" i="3" s="1"/>
  <c r="F37" i="3" s="1"/>
  <c r="E32" i="3"/>
  <c r="E28" i="3"/>
  <c r="F26" i="3" s="1"/>
  <c r="D30" i="3"/>
  <c r="D34" i="3" s="1"/>
  <c r="Q43" i="10" l="1"/>
  <c r="Q38" i="10"/>
  <c r="R36" i="10" s="1"/>
  <c r="F24" i="3"/>
  <c r="D33" i="3"/>
  <c r="F38" i="3"/>
  <c r="E38" i="4"/>
  <c r="F36" i="4" s="1"/>
  <c r="F37" i="4" s="1"/>
  <c r="F28" i="3"/>
  <c r="G26" i="3" s="1"/>
  <c r="E30" i="3"/>
  <c r="F32" i="3"/>
  <c r="R37" i="10" l="1"/>
  <c r="R40" i="10" s="1"/>
  <c r="R41" i="10" s="1"/>
  <c r="G32" i="3"/>
  <c r="G24" i="3"/>
  <c r="E34" i="3"/>
  <c r="E33" i="3"/>
  <c r="F38" i="4"/>
  <c r="G36" i="4" s="1"/>
  <c r="G37" i="4" s="1"/>
  <c r="G36" i="3"/>
  <c r="G37" i="3" s="1"/>
  <c r="F30" i="3"/>
  <c r="G28" i="3"/>
  <c r="H26" i="3" s="1"/>
  <c r="D40" i="3"/>
  <c r="D41" i="3" s="1"/>
  <c r="D43" i="3" s="1"/>
  <c r="R38" i="10" l="1"/>
  <c r="S36" i="10" s="1"/>
  <c r="R43" i="10"/>
  <c r="S37" i="10"/>
  <c r="S40" i="10" s="1"/>
  <c r="S41" i="10" s="1"/>
  <c r="F34" i="3"/>
  <c r="F33" i="3"/>
  <c r="G30" i="3"/>
  <c r="E40" i="3"/>
  <c r="E41" i="3" s="1"/>
  <c r="C35" i="2" l="1"/>
  <c r="C37" i="2" s="1"/>
  <c r="S43" i="10"/>
  <c r="S38" i="10"/>
  <c r="T36" i="10" s="1"/>
  <c r="F40" i="3"/>
  <c r="H32" i="3"/>
  <c r="H28" i="3"/>
  <c r="I26" i="3" s="1"/>
  <c r="H24" i="3"/>
  <c r="I32" i="3" s="1"/>
  <c r="G34" i="3"/>
  <c r="G33" i="3"/>
  <c r="G38" i="3"/>
  <c r="H36" i="3" s="1"/>
  <c r="H37" i="3" s="1"/>
  <c r="E43" i="3"/>
  <c r="D35" i="2" l="1"/>
  <c r="D37" i="2" s="1"/>
  <c r="T37" i="10"/>
  <c r="T40" i="10" s="1"/>
  <c r="T41" i="10" s="1"/>
  <c r="F41" i="3"/>
  <c r="F43" i="3" s="1"/>
  <c r="E35" i="2" s="1"/>
  <c r="E37" i="2" s="1"/>
  <c r="I28" i="3"/>
  <c r="J26" i="3" s="1"/>
  <c r="H30" i="3"/>
  <c r="H33" i="3" s="1"/>
  <c r="G40" i="3"/>
  <c r="I24" i="3"/>
  <c r="H38" i="3"/>
  <c r="I36" i="3" s="1"/>
  <c r="I37" i="3" s="1"/>
  <c r="G38" i="4"/>
  <c r="H36" i="4" s="1"/>
  <c r="H37" i="4" s="1"/>
  <c r="T43" i="10" l="1"/>
  <c r="T38" i="10"/>
  <c r="U36" i="10" s="1"/>
  <c r="U37" i="10" s="1"/>
  <c r="U40" i="10" s="1"/>
  <c r="U41" i="10" s="1"/>
  <c r="G41" i="3"/>
  <c r="G43" i="3" s="1"/>
  <c r="C52" i="3" s="1"/>
  <c r="J24" i="3"/>
  <c r="H34" i="3"/>
  <c r="I30" i="3"/>
  <c r="I34" i="3" s="1"/>
  <c r="J28" i="3"/>
  <c r="K26" i="3" s="1"/>
  <c r="K28" i="3" s="1"/>
  <c r="L26" i="3" s="1"/>
  <c r="J32" i="3"/>
  <c r="K32" i="3"/>
  <c r="K24" i="3"/>
  <c r="I38" i="3"/>
  <c r="J36" i="3" s="1"/>
  <c r="J37" i="3" s="1"/>
  <c r="F35" i="2" l="1"/>
  <c r="G35" i="2" s="1"/>
  <c r="U43" i="10"/>
  <c r="U38" i="10"/>
  <c r="V36" i="10" s="1"/>
  <c r="H40" i="3"/>
  <c r="I33" i="3"/>
  <c r="J30" i="3"/>
  <c r="J34" i="3" s="1"/>
  <c r="L28" i="3"/>
  <c r="M26" i="3" s="1"/>
  <c r="L32" i="3"/>
  <c r="L24" i="3"/>
  <c r="K30" i="3"/>
  <c r="K34" i="3" s="1"/>
  <c r="J38" i="3"/>
  <c r="K36" i="3" s="1"/>
  <c r="K37" i="3" s="1"/>
  <c r="I40" i="3"/>
  <c r="I41" i="3" s="1"/>
  <c r="F37" i="2" l="1"/>
  <c r="G37" i="2" s="1"/>
  <c r="V37" i="10"/>
  <c r="V40" i="10" s="1"/>
  <c r="V41" i="10" s="1"/>
  <c r="H41" i="3"/>
  <c r="H43" i="3" s="1"/>
  <c r="L30" i="3"/>
  <c r="L33" i="3" s="1"/>
  <c r="J33" i="3"/>
  <c r="K33" i="3"/>
  <c r="M32" i="3"/>
  <c r="M28" i="3"/>
  <c r="M30" i="3" s="1"/>
  <c r="M24" i="3"/>
  <c r="K38" i="3"/>
  <c r="L36" i="3" s="1"/>
  <c r="L37" i="3" s="1"/>
  <c r="I43" i="3"/>
  <c r="J40" i="3"/>
  <c r="J41" i="3" s="1"/>
  <c r="V43" i="10" l="1"/>
  <c r="V38" i="10"/>
  <c r="W36" i="10" s="1"/>
  <c r="L34" i="3"/>
  <c r="N32" i="3"/>
  <c r="N24" i="3"/>
  <c r="N26" i="3"/>
  <c r="N28" i="3" s="1"/>
  <c r="O26" i="3" s="1"/>
  <c r="M34" i="3"/>
  <c r="M33" i="3"/>
  <c r="L38" i="3"/>
  <c r="M36" i="3" s="1"/>
  <c r="M37" i="3" s="1"/>
  <c r="K40" i="3"/>
  <c r="J43" i="3"/>
  <c r="W37" i="10" l="1"/>
  <c r="W40" i="10" s="1"/>
  <c r="W41" i="10" s="1"/>
  <c r="K41" i="3"/>
  <c r="K43" i="3" s="1"/>
  <c r="O24" i="3"/>
  <c r="O32" i="3"/>
  <c r="M38" i="3"/>
  <c r="L40" i="3"/>
  <c r="N30" i="3"/>
  <c r="O28" i="3"/>
  <c r="P26" i="3" s="1"/>
  <c r="W43" i="10" l="1"/>
  <c r="W38" i="10"/>
  <c r="X36" i="10" s="1"/>
  <c r="X37" i="10" s="1"/>
  <c r="X40" i="10" s="1"/>
  <c r="X41" i="10" s="1"/>
  <c r="L41" i="3"/>
  <c r="L43" i="3" s="1"/>
  <c r="M40" i="3"/>
  <c r="P24" i="3"/>
  <c r="P32" i="3"/>
  <c r="N33" i="3"/>
  <c r="N34" i="3"/>
  <c r="N36" i="3"/>
  <c r="N37" i="3" s="1"/>
  <c r="O30" i="3"/>
  <c r="P28" i="3"/>
  <c r="Q26" i="3" s="1"/>
  <c r="X43" i="10" l="1"/>
  <c r="X38" i="10"/>
  <c r="Y36" i="10" s="1"/>
  <c r="M41" i="3"/>
  <c r="M43" i="3" s="1"/>
  <c r="Q24" i="3"/>
  <c r="Q32" i="3"/>
  <c r="O33" i="3"/>
  <c r="O34" i="3"/>
  <c r="N40" i="3"/>
  <c r="N41" i="3" s="1"/>
  <c r="Q28" i="3"/>
  <c r="R26" i="3" s="1"/>
  <c r="P30" i="3"/>
  <c r="Y37" i="10" l="1"/>
  <c r="Y40" i="10" s="1"/>
  <c r="Y41" i="10" s="1"/>
  <c r="R24" i="3"/>
  <c r="R32" i="3"/>
  <c r="P34" i="3"/>
  <c r="P33" i="3"/>
  <c r="N38" i="3"/>
  <c r="O36" i="3" s="1"/>
  <c r="N43" i="3"/>
  <c r="Q30" i="3"/>
  <c r="R28" i="3"/>
  <c r="S26" i="3" s="1"/>
  <c r="Y43" i="10" l="1"/>
  <c r="Y38" i="10"/>
  <c r="Z36" i="10" s="1"/>
  <c r="Z37" i="10" s="1"/>
  <c r="Z40" i="10" s="1"/>
  <c r="Z41" i="10" s="1"/>
  <c r="O37" i="3"/>
  <c r="O38" i="3" s="1"/>
  <c r="P36" i="3" s="1"/>
  <c r="S24" i="3"/>
  <c r="S32" i="3"/>
  <c r="Q33" i="3"/>
  <c r="Q34" i="3"/>
  <c r="O40" i="3"/>
  <c r="S28" i="3"/>
  <c r="T26" i="3" s="1"/>
  <c r="R30" i="3"/>
  <c r="Z43" i="10" l="1"/>
  <c r="Z38" i="10"/>
  <c r="AA36" i="10" s="1"/>
  <c r="AA37" i="10" s="1"/>
  <c r="AA40" i="10" s="1"/>
  <c r="AA41" i="10" s="1"/>
  <c r="O41" i="3"/>
  <c r="O43" i="3" s="1"/>
  <c r="P37" i="3"/>
  <c r="P38" i="3" s="1"/>
  <c r="Q36" i="3" s="1"/>
  <c r="Q37" i="3" s="1"/>
  <c r="Q40" i="3" s="1"/>
  <c r="Q41" i="3" s="1"/>
  <c r="T24" i="3"/>
  <c r="T32" i="3"/>
  <c r="R33" i="3"/>
  <c r="R34" i="3"/>
  <c r="T28" i="3"/>
  <c r="U26" i="3" s="1"/>
  <c r="S30" i="3"/>
  <c r="AA43" i="10" l="1"/>
  <c r="P40" i="3"/>
  <c r="P41" i="3" s="1"/>
  <c r="P43" i="3" s="1"/>
  <c r="AA38" i="10"/>
  <c r="AB36" i="10" s="1"/>
  <c r="AB37" i="10" s="1"/>
  <c r="AB40" i="10" s="1"/>
  <c r="AB41" i="10" s="1"/>
  <c r="Q38" i="3"/>
  <c r="R36" i="3" s="1"/>
  <c r="U24" i="3"/>
  <c r="U32" i="3"/>
  <c r="S34" i="3"/>
  <c r="S33" i="3"/>
  <c r="Q43" i="3"/>
  <c r="T30" i="3"/>
  <c r="U28" i="3"/>
  <c r="V26" i="3" s="1"/>
  <c r="AB43" i="10" l="1"/>
  <c r="AB38" i="10"/>
  <c r="AC36" i="10" s="1"/>
  <c r="R37" i="3"/>
  <c r="R38" i="3" s="1"/>
  <c r="S36" i="3" s="1"/>
  <c r="S37" i="3" s="1"/>
  <c r="S40" i="3" s="1"/>
  <c r="S41" i="3" s="1"/>
  <c r="V24" i="3"/>
  <c r="V32" i="3"/>
  <c r="T33" i="3"/>
  <c r="T34" i="3"/>
  <c r="U30" i="3"/>
  <c r="V28" i="3"/>
  <c r="W26" i="3" s="1"/>
  <c r="R40" i="3" l="1"/>
  <c r="AC37" i="10"/>
  <c r="AC40" i="10" s="1"/>
  <c r="AC41" i="10" s="1"/>
  <c r="R41" i="3"/>
  <c r="R43" i="3" s="1"/>
  <c r="W24" i="3"/>
  <c r="W32" i="3"/>
  <c r="U34" i="3"/>
  <c r="U33" i="3"/>
  <c r="S38" i="3"/>
  <c r="T36" i="3" s="1"/>
  <c r="T37" i="3" s="1"/>
  <c r="S43" i="3"/>
  <c r="V30" i="3"/>
  <c r="W28" i="3"/>
  <c r="X26" i="3" s="1"/>
  <c r="AC43" i="10" l="1"/>
  <c r="AC38" i="10"/>
  <c r="AD36" i="10" s="1"/>
  <c r="AD37" i="10" s="1"/>
  <c r="AD40" i="10" s="1"/>
  <c r="AD41" i="10" s="1"/>
  <c r="X24" i="3"/>
  <c r="X32" i="3"/>
  <c r="V34" i="3"/>
  <c r="V33" i="3"/>
  <c r="T40" i="3"/>
  <c r="W30" i="3"/>
  <c r="X28" i="3"/>
  <c r="Y26" i="3" s="1"/>
  <c r="AD43" i="10" l="1"/>
  <c r="AD38" i="10"/>
  <c r="AE36" i="10" s="1"/>
  <c r="AE37" i="10" s="1"/>
  <c r="AE40" i="10" s="1"/>
  <c r="AE41" i="10" s="1"/>
  <c r="T41" i="3"/>
  <c r="T43" i="3" s="1"/>
  <c r="Y24" i="3"/>
  <c r="Y32" i="3"/>
  <c r="W33" i="3"/>
  <c r="W34" i="3"/>
  <c r="T38" i="3"/>
  <c r="U36" i="3" s="1"/>
  <c r="U37" i="3" s="1"/>
  <c r="X30" i="3"/>
  <c r="Y28" i="3"/>
  <c r="Z26" i="3" s="1"/>
  <c r="AE43" i="10" l="1"/>
  <c r="AE38" i="10"/>
  <c r="AF36" i="10" s="1"/>
  <c r="AF37" i="10" s="1"/>
  <c r="AF40" i="10" s="1"/>
  <c r="AF41" i="10" s="1"/>
  <c r="Z24" i="3"/>
  <c r="Z32" i="3"/>
  <c r="X33" i="3"/>
  <c r="X34" i="3"/>
  <c r="U40" i="3"/>
  <c r="Z28" i="3"/>
  <c r="AA26" i="3" s="1"/>
  <c r="Y30" i="3"/>
  <c r="AF43" i="10" l="1"/>
  <c r="AF38" i="10"/>
  <c r="AG36" i="10" s="1"/>
  <c r="AG37" i="10" s="1"/>
  <c r="AG40" i="10" s="1"/>
  <c r="AG41" i="10" s="1"/>
  <c r="U41" i="3"/>
  <c r="U43" i="3" s="1"/>
  <c r="AA24" i="3"/>
  <c r="AA32" i="3"/>
  <c r="Y33" i="3"/>
  <c r="Y34" i="3"/>
  <c r="U38" i="3"/>
  <c r="V36" i="3" s="1"/>
  <c r="AA28" i="3"/>
  <c r="AB26" i="3" s="1"/>
  <c r="Z30" i="3"/>
  <c r="AG43" i="10" l="1"/>
  <c r="AG38" i="10"/>
  <c r="AH36" i="10" s="1"/>
  <c r="AH37" i="10" s="1"/>
  <c r="AH40" i="10" s="1"/>
  <c r="AH41" i="10" s="1"/>
  <c r="V37" i="3"/>
  <c r="V40" i="3" s="1"/>
  <c r="AB28" i="3"/>
  <c r="AB30" i="3" s="1"/>
  <c r="AB24" i="3"/>
  <c r="AB32" i="3"/>
  <c r="Z33" i="3"/>
  <c r="Z34" i="3"/>
  <c r="V38" i="3"/>
  <c r="W36" i="3" s="1"/>
  <c r="W37" i="3" s="1"/>
  <c r="AA30" i="3"/>
  <c r="AH43" i="10" l="1"/>
  <c r="AH38" i="10"/>
  <c r="AI36" i="10" s="1"/>
  <c r="V41" i="3"/>
  <c r="V43" i="3" s="1"/>
  <c r="AC26" i="3"/>
  <c r="AC28" i="3" s="1"/>
  <c r="AD26" i="3" s="1"/>
  <c r="AC24" i="3"/>
  <c r="AC32" i="3"/>
  <c r="AA33" i="3"/>
  <c r="AA34" i="3"/>
  <c r="AB33" i="3"/>
  <c r="AB34" i="3"/>
  <c r="W40" i="3"/>
  <c r="AI37" i="10" l="1"/>
  <c r="AI40" i="10" s="1"/>
  <c r="AI41" i="10" s="1"/>
  <c r="W41" i="3"/>
  <c r="W43" i="3" s="1"/>
  <c r="W38" i="3"/>
  <c r="X36" i="3" s="1"/>
  <c r="AD24" i="3"/>
  <c r="AD32" i="3"/>
  <c r="AC30" i="3"/>
  <c r="AD28" i="3"/>
  <c r="AE26" i="3" s="1"/>
  <c r="AI43" i="10" l="1"/>
  <c r="AI38" i="10"/>
  <c r="AJ36" i="10" s="1"/>
  <c r="AJ37" i="10" s="1"/>
  <c r="AJ40" i="10" s="1"/>
  <c r="AJ41" i="10" s="1"/>
  <c r="X37" i="3"/>
  <c r="X40" i="3" s="1"/>
  <c r="AE24" i="3"/>
  <c r="AE32" i="3"/>
  <c r="AC33" i="3"/>
  <c r="AC34" i="3"/>
  <c r="AD30" i="3"/>
  <c r="AE28" i="3"/>
  <c r="AF26" i="3" s="1"/>
  <c r="AJ43" i="10" l="1"/>
  <c r="X38" i="3"/>
  <c r="Y36" i="3" s="1"/>
  <c r="Y37" i="3" s="1"/>
  <c r="AJ38" i="10"/>
  <c r="AK36" i="10" s="1"/>
  <c r="AK37" i="10" s="1"/>
  <c r="X41" i="3"/>
  <c r="X43" i="3" s="1"/>
  <c r="Y40" i="3"/>
  <c r="Y38" i="3"/>
  <c r="Z36" i="3" s="1"/>
  <c r="AF24" i="3"/>
  <c r="AF32" i="3"/>
  <c r="AD34" i="3"/>
  <c r="AD33" i="3"/>
  <c r="AF28" i="3"/>
  <c r="AE30" i="3"/>
  <c r="AK40" i="10" l="1"/>
  <c r="AK41" i="10" s="1"/>
  <c r="AK38" i="10"/>
  <c r="AL36" i="10" s="1"/>
  <c r="AL37" i="10" s="1"/>
  <c r="Y41" i="3"/>
  <c r="Y43" i="3" s="1"/>
  <c r="Z37" i="3"/>
  <c r="Z40" i="3" s="1"/>
  <c r="AG32" i="3"/>
  <c r="AG24" i="3"/>
  <c r="AE34" i="3"/>
  <c r="AE33" i="3"/>
  <c r="AF30" i="3"/>
  <c r="AG26" i="3"/>
  <c r="AK43" i="10" l="1"/>
  <c r="AL40" i="10"/>
  <c r="AL41" i="10" s="1"/>
  <c r="AL38" i="10"/>
  <c r="AM36" i="10" s="1"/>
  <c r="AM37" i="10" s="1"/>
  <c r="AM40" i="10" s="1"/>
  <c r="AM41" i="10" s="1"/>
  <c r="Z38" i="3"/>
  <c r="AA36" i="3" s="1"/>
  <c r="AA37" i="3" s="1"/>
  <c r="AA40" i="3" s="1"/>
  <c r="Z41" i="3"/>
  <c r="Z43" i="3" s="1"/>
  <c r="AH32" i="3"/>
  <c r="AH24" i="3"/>
  <c r="AF34" i="3"/>
  <c r="AF33" i="3"/>
  <c r="AG28" i="3"/>
  <c r="AM43" i="10" l="1"/>
  <c r="AL43" i="10"/>
  <c r="AM38" i="10"/>
  <c r="AN36" i="10" s="1"/>
  <c r="AN37" i="10" s="1"/>
  <c r="AN40" i="10" s="1"/>
  <c r="AN41" i="10" s="1"/>
  <c r="AA38" i="3"/>
  <c r="AB36" i="3" s="1"/>
  <c r="AB37" i="3" s="1"/>
  <c r="AB40" i="3" s="1"/>
  <c r="AA41" i="3"/>
  <c r="AA43" i="3" s="1"/>
  <c r="AI24" i="3"/>
  <c r="AI32" i="3"/>
  <c r="AG30" i="3"/>
  <c r="AH26" i="3"/>
  <c r="AN43" i="10" l="1"/>
  <c r="AB38" i="3"/>
  <c r="AC36" i="3" s="1"/>
  <c r="AC37" i="3" s="1"/>
  <c r="AC38" i="3" s="1"/>
  <c r="AD36" i="3" s="1"/>
  <c r="AD37" i="3" s="1"/>
  <c r="AN38" i="10"/>
  <c r="AO36" i="10" s="1"/>
  <c r="AO37" i="10" s="1"/>
  <c r="AO40" i="10" s="1"/>
  <c r="AO41" i="10" s="1"/>
  <c r="AB41" i="3"/>
  <c r="AB43" i="3" s="1"/>
  <c r="AJ24" i="3"/>
  <c r="AJ32" i="3"/>
  <c r="AG33" i="3"/>
  <c r="AG34" i="3"/>
  <c r="AH28" i="3"/>
  <c r="AI26" i="3" s="1"/>
  <c r="AC40" i="3" l="1"/>
  <c r="AO43" i="10"/>
  <c r="AO38" i="10"/>
  <c r="AP36" i="10" s="1"/>
  <c r="AC41" i="3"/>
  <c r="AC43" i="3" s="1"/>
  <c r="AK24" i="3"/>
  <c r="AK32" i="3"/>
  <c r="AH30" i="3"/>
  <c r="AI28" i="3"/>
  <c r="AJ26" i="3" s="1"/>
  <c r="AP37" i="10" l="1"/>
  <c r="AP40" i="10" s="1"/>
  <c r="AP41" i="10" s="1"/>
  <c r="AL24" i="3"/>
  <c r="AL32" i="3"/>
  <c r="AH34" i="3"/>
  <c r="AH33" i="3"/>
  <c r="AD40" i="3"/>
  <c r="AD38" i="3"/>
  <c r="AE36" i="3" s="1"/>
  <c r="AE37" i="3" s="1"/>
  <c r="AI30" i="3"/>
  <c r="AJ28" i="3"/>
  <c r="AK26" i="3" s="1"/>
  <c r="AP43" i="10" l="1"/>
  <c r="AP38" i="10"/>
  <c r="AQ36" i="10" s="1"/>
  <c r="AQ37" i="10" s="1"/>
  <c r="AQ40" i="10" s="1"/>
  <c r="AQ41" i="10" s="1"/>
  <c r="AD41" i="3"/>
  <c r="AD43" i="3" s="1"/>
  <c r="AM24" i="3"/>
  <c r="AM32" i="3"/>
  <c r="AI34" i="3"/>
  <c r="AI33" i="3"/>
  <c r="AJ30" i="3"/>
  <c r="AK28" i="3"/>
  <c r="AL26" i="3" s="1"/>
  <c r="AQ43" i="10" l="1"/>
  <c r="AQ38" i="10"/>
  <c r="AR36" i="10" s="1"/>
  <c r="AR37" i="10" s="1"/>
  <c r="AR40" i="10" s="1"/>
  <c r="AR41" i="10" s="1"/>
  <c r="AN24" i="3"/>
  <c r="AN32" i="3"/>
  <c r="AJ34" i="3"/>
  <c r="AJ33" i="3"/>
  <c r="AE40" i="3"/>
  <c r="AE38" i="3"/>
  <c r="AF36" i="3" s="1"/>
  <c r="AF37" i="3" s="1"/>
  <c r="AK30" i="3"/>
  <c r="AL28" i="3"/>
  <c r="AM26" i="3" s="1"/>
  <c r="AR43" i="10" l="1"/>
  <c r="AR38" i="10"/>
  <c r="AS36" i="10" s="1"/>
  <c r="AS37" i="10" s="1"/>
  <c r="AS40" i="10" s="1"/>
  <c r="AS41" i="10" s="1"/>
  <c r="AE41" i="3"/>
  <c r="AE43" i="3" s="1"/>
  <c r="AO24" i="3"/>
  <c r="AO32" i="3"/>
  <c r="AK33" i="3"/>
  <c r="AK34" i="3"/>
  <c r="AL30" i="3"/>
  <c r="AM28" i="3"/>
  <c r="AN26" i="3" s="1"/>
  <c r="AS43" i="10" l="1"/>
  <c r="AS38" i="10"/>
  <c r="AT36" i="10" s="1"/>
  <c r="AT37" i="10" s="1"/>
  <c r="AT40" i="10" s="1"/>
  <c r="AT41" i="10" s="1"/>
  <c r="AP24" i="3"/>
  <c r="AP32" i="3"/>
  <c r="AL33" i="3"/>
  <c r="AL34" i="3"/>
  <c r="AF40" i="3"/>
  <c r="AF38" i="3"/>
  <c r="AG36" i="3" s="1"/>
  <c r="AG37" i="3" s="1"/>
  <c r="AM30" i="3"/>
  <c r="AN28" i="3"/>
  <c r="AO26" i="3" s="1"/>
  <c r="AT43" i="10" l="1"/>
  <c r="AT38" i="10"/>
  <c r="AU36" i="10" s="1"/>
  <c r="AU37" i="10" s="1"/>
  <c r="AU40" i="10" s="1"/>
  <c r="AU41" i="10" s="1"/>
  <c r="AF41" i="3"/>
  <c r="AF43" i="3" s="1"/>
  <c r="AQ24" i="3"/>
  <c r="AQ32" i="3"/>
  <c r="AM33" i="3"/>
  <c r="AM34" i="3"/>
  <c r="AN30" i="3"/>
  <c r="AO28" i="3"/>
  <c r="AP26" i="3" s="1"/>
  <c r="AU43" i="10" l="1"/>
  <c r="AU38" i="10"/>
  <c r="AV36" i="10" s="1"/>
  <c r="AR24" i="3"/>
  <c r="AR32" i="3"/>
  <c r="AN34" i="3"/>
  <c r="AN33" i="3"/>
  <c r="AG40" i="3"/>
  <c r="AG38" i="3"/>
  <c r="AH36" i="3" s="1"/>
  <c r="AH37" i="3" s="1"/>
  <c r="AO30" i="3"/>
  <c r="AP28" i="3"/>
  <c r="AQ26" i="3" s="1"/>
  <c r="AV37" i="10" l="1"/>
  <c r="AV40" i="10" s="1"/>
  <c r="AV41" i="10" s="1"/>
  <c r="AG41" i="3"/>
  <c r="AG43" i="3" s="1"/>
  <c r="AS24" i="3"/>
  <c r="AS32" i="3"/>
  <c r="AO33" i="3"/>
  <c r="AO34" i="3"/>
  <c r="AQ28" i="3"/>
  <c r="AR26" i="3" s="1"/>
  <c r="AP30" i="3"/>
  <c r="AV43" i="10" l="1"/>
  <c r="AV38" i="10"/>
  <c r="AW36" i="10" s="1"/>
  <c r="AW37" i="10" s="1"/>
  <c r="AW40" i="10" s="1"/>
  <c r="AW41" i="10" s="1"/>
  <c r="AT24" i="3"/>
  <c r="AT32" i="3"/>
  <c r="AP34" i="3"/>
  <c r="AP33" i="3"/>
  <c r="AH40" i="3"/>
  <c r="AH38" i="3"/>
  <c r="AI36" i="3" s="1"/>
  <c r="AI37" i="3" s="1"/>
  <c r="AQ30" i="3"/>
  <c r="AR28" i="3"/>
  <c r="AS26" i="3" s="1"/>
  <c r="AW43" i="10" l="1"/>
  <c r="AW38" i="10"/>
  <c r="AX36" i="10" s="1"/>
  <c r="AX37" i="10" s="1"/>
  <c r="AX40" i="10" s="1"/>
  <c r="AX41" i="10" s="1"/>
  <c r="AH41" i="3"/>
  <c r="AH43" i="3" s="1"/>
  <c r="AU24" i="3"/>
  <c r="AU32" i="3"/>
  <c r="AQ34" i="3"/>
  <c r="AQ33" i="3"/>
  <c r="AI40" i="3"/>
  <c r="AI41" i="3" s="1"/>
  <c r="AR30" i="3"/>
  <c r="AS28" i="3"/>
  <c r="AT26" i="3" s="1"/>
  <c r="AX43" i="10" l="1"/>
  <c r="AX38" i="10"/>
  <c r="AY36" i="10" s="1"/>
  <c r="AY37" i="10" s="1"/>
  <c r="AY40" i="10" s="1"/>
  <c r="AY41" i="10" s="1"/>
  <c r="AV24" i="3"/>
  <c r="AV32" i="3"/>
  <c r="AR34" i="3"/>
  <c r="AR33" i="3"/>
  <c r="AI43" i="3"/>
  <c r="AI38" i="3"/>
  <c r="AJ36" i="3" s="1"/>
  <c r="AJ37" i="3" s="1"/>
  <c r="AS30" i="3"/>
  <c r="AT28" i="3"/>
  <c r="AU26" i="3" s="1"/>
  <c r="AY43" i="10" l="1"/>
  <c r="AY38" i="10"/>
  <c r="AZ36" i="10" s="1"/>
  <c r="AW24" i="3"/>
  <c r="AW32" i="3"/>
  <c r="AS34" i="3"/>
  <c r="AS33" i="3"/>
  <c r="AJ40" i="3"/>
  <c r="AJ41" i="3" s="1"/>
  <c r="AT30" i="3"/>
  <c r="AU28" i="3"/>
  <c r="AV26" i="3" s="1"/>
  <c r="AZ37" i="10" l="1"/>
  <c r="AZ40" i="10" s="1"/>
  <c r="AZ41" i="10" s="1"/>
  <c r="AX24" i="3"/>
  <c r="AX32" i="3"/>
  <c r="AT34" i="3"/>
  <c r="AT33" i="3"/>
  <c r="AJ43" i="3"/>
  <c r="AJ38" i="3"/>
  <c r="AK36" i="3" s="1"/>
  <c r="AK37" i="3" s="1"/>
  <c r="AU30" i="3"/>
  <c r="AV28" i="3"/>
  <c r="AW26" i="3" s="1"/>
  <c r="AZ43" i="10" l="1"/>
  <c r="AZ38" i="10"/>
  <c r="BA36" i="10" s="1"/>
  <c r="AY24" i="3"/>
  <c r="AY32" i="3"/>
  <c r="AU34" i="3"/>
  <c r="AU33" i="3"/>
  <c r="AV30" i="3"/>
  <c r="AW28" i="3"/>
  <c r="AX26" i="3" s="1"/>
  <c r="BA37" i="10" l="1"/>
  <c r="BA40" i="10" s="1"/>
  <c r="BA41" i="10" s="1"/>
  <c r="AZ24" i="3"/>
  <c r="AZ32" i="3"/>
  <c r="AV33" i="3"/>
  <c r="AV34" i="3"/>
  <c r="AK40" i="3"/>
  <c r="AK38" i="3"/>
  <c r="AL36" i="3" s="1"/>
  <c r="AL37" i="3" s="1"/>
  <c r="AW30" i="3"/>
  <c r="AX28" i="3"/>
  <c r="AY26" i="3" s="1"/>
  <c r="BA43" i="10" l="1"/>
  <c r="BA38" i="10"/>
  <c r="BB36" i="10" s="1"/>
  <c r="BB37" i="10" s="1"/>
  <c r="BB40" i="10" s="1"/>
  <c r="BB41" i="10" s="1"/>
  <c r="AK41" i="3"/>
  <c r="AK43" i="3" s="1"/>
  <c r="BA32" i="3"/>
  <c r="BA24" i="3"/>
  <c r="AW33" i="3"/>
  <c r="AW34" i="3"/>
  <c r="AY28" i="3"/>
  <c r="AX30" i="3"/>
  <c r="BB43" i="10" l="1"/>
  <c r="BB38" i="10"/>
  <c r="BC36" i="10" s="1"/>
  <c r="AY30" i="3"/>
  <c r="AY33" i="3" s="1"/>
  <c r="AZ26" i="3"/>
  <c r="BB32" i="3"/>
  <c r="BB24" i="3"/>
  <c r="AX33" i="3"/>
  <c r="AX34" i="3"/>
  <c r="AL40" i="3"/>
  <c r="AL38" i="3"/>
  <c r="AM36" i="3" s="1"/>
  <c r="AM37" i="3" s="1"/>
  <c r="BC37" i="10" l="1"/>
  <c r="BC40" i="10" s="1"/>
  <c r="BC41" i="10" s="1"/>
  <c r="AL41" i="3"/>
  <c r="AL43" i="3" s="1"/>
  <c r="AY34" i="3"/>
  <c r="BC32" i="3"/>
  <c r="BC24" i="3"/>
  <c r="AZ28" i="3"/>
  <c r="BA26" i="3" s="1"/>
  <c r="BC43" i="10" l="1"/>
  <c r="BC38" i="10"/>
  <c r="BD36" i="10" s="1"/>
  <c r="AZ30" i="3"/>
  <c r="AZ33" i="3" s="1"/>
  <c r="BA28" i="3"/>
  <c r="BB26" i="3" s="1"/>
  <c r="BD32" i="3"/>
  <c r="BD24" i="3"/>
  <c r="AM40" i="3"/>
  <c r="AM38" i="3"/>
  <c r="AN36" i="3" s="1"/>
  <c r="AN37" i="3" s="1"/>
  <c r="BD37" i="10" l="1"/>
  <c r="BD40" i="10" s="1"/>
  <c r="BD41" i="10" s="1"/>
  <c r="AM41" i="3"/>
  <c r="AM43" i="3" s="1"/>
  <c r="AZ34" i="3"/>
  <c r="BE32" i="3"/>
  <c r="BE24" i="3"/>
  <c r="BB28" i="3"/>
  <c r="BC26" i="3" s="1"/>
  <c r="BA30" i="3"/>
  <c r="BD43" i="10" l="1"/>
  <c r="BD38" i="10"/>
  <c r="BE36" i="10" s="1"/>
  <c r="BF32" i="3"/>
  <c r="BF24" i="3"/>
  <c r="BB30" i="3"/>
  <c r="BB34" i="3" s="1"/>
  <c r="BA34" i="3"/>
  <c r="BA33" i="3"/>
  <c r="BC28" i="3"/>
  <c r="BD26" i="3" s="1"/>
  <c r="AN40" i="3"/>
  <c r="AN38" i="3"/>
  <c r="AO36" i="3" s="1"/>
  <c r="AO37" i="3" s="1"/>
  <c r="BE37" i="10" l="1"/>
  <c r="BE40" i="10" s="1"/>
  <c r="BE41" i="10" s="1"/>
  <c r="AN41" i="3"/>
  <c r="AN43" i="3" s="1"/>
  <c r="BC30" i="3"/>
  <c r="BC33" i="3" s="1"/>
  <c r="BG32" i="3"/>
  <c r="BG24" i="3"/>
  <c r="BB33" i="3"/>
  <c r="BD28" i="3"/>
  <c r="BE43" i="10" l="1"/>
  <c r="BE38" i="10"/>
  <c r="BF36" i="10" s="1"/>
  <c r="BF37" i="10" s="1"/>
  <c r="BF40" i="10" s="1"/>
  <c r="BF41" i="10" s="1"/>
  <c r="BC34" i="3"/>
  <c r="BD30" i="3"/>
  <c r="BD33" i="3" s="1"/>
  <c r="BE26" i="3"/>
  <c r="BH32" i="3"/>
  <c r="BH24" i="3"/>
  <c r="AO40" i="3"/>
  <c r="AO38" i="3"/>
  <c r="AP36" i="3" s="1"/>
  <c r="AP37" i="3" s="1"/>
  <c r="BD34" i="3" l="1"/>
  <c r="BF43" i="10"/>
  <c r="BF38" i="10"/>
  <c r="BG36" i="10" s="1"/>
  <c r="AO41" i="3"/>
  <c r="AO43" i="3" s="1"/>
  <c r="BI32" i="3"/>
  <c r="BI24" i="3"/>
  <c r="BE28" i="3"/>
  <c r="BF26" i="3" s="1"/>
  <c r="BG37" i="10" l="1"/>
  <c r="BG40" i="10" s="1"/>
  <c r="BG41" i="10" s="1"/>
  <c r="BE30" i="3"/>
  <c r="BE34" i="3" s="1"/>
  <c r="BF28" i="3"/>
  <c r="BG26" i="3" s="1"/>
  <c r="BJ32" i="3"/>
  <c r="BJ24" i="3"/>
  <c r="AP40" i="3"/>
  <c r="AP38" i="3"/>
  <c r="AQ36" i="3" s="1"/>
  <c r="AQ37" i="3" s="1"/>
  <c r="BG43" i="10" l="1"/>
  <c r="BE33" i="3"/>
  <c r="BG38" i="10"/>
  <c r="BH36" i="10" s="1"/>
  <c r="BH37" i="10" s="1"/>
  <c r="BH40" i="10" s="1"/>
  <c r="BH41" i="10" s="1"/>
  <c r="AP41" i="3"/>
  <c r="AP43" i="3" s="1"/>
  <c r="BF30" i="3"/>
  <c r="BF33" i="3" s="1"/>
  <c r="BK32" i="3"/>
  <c r="BK24" i="3"/>
  <c r="BG28" i="3"/>
  <c r="BH26" i="3" s="1"/>
  <c r="BH43" i="10" l="1"/>
  <c r="BH38" i="10"/>
  <c r="BI36" i="10" s="1"/>
  <c r="BI37" i="10" s="1"/>
  <c r="BI40" i="10" s="1"/>
  <c r="BI41" i="10" s="1"/>
  <c r="BG30" i="3"/>
  <c r="BG33" i="3" s="1"/>
  <c r="BF34" i="3"/>
  <c r="BH28" i="3"/>
  <c r="BI26" i="3" s="1"/>
  <c r="BL32" i="3"/>
  <c r="BL24" i="3"/>
  <c r="AQ40" i="3"/>
  <c r="AQ38" i="3"/>
  <c r="AR36" i="3" s="1"/>
  <c r="AR37" i="3" s="1"/>
  <c r="BI43" i="10" l="1"/>
  <c r="BI38" i="10"/>
  <c r="BJ36" i="10" s="1"/>
  <c r="BJ37" i="10" s="1"/>
  <c r="BJ40" i="10" s="1"/>
  <c r="BJ41" i="10" s="1"/>
  <c r="AQ41" i="3"/>
  <c r="AQ43" i="3" s="1"/>
  <c r="BG34" i="3"/>
  <c r="BH30" i="3"/>
  <c r="BH33" i="3" s="1"/>
  <c r="BI28" i="3"/>
  <c r="BJ26" i="3" s="1"/>
  <c r="BM32" i="3"/>
  <c r="BM24" i="3"/>
  <c r="AR40" i="3"/>
  <c r="AR41" i="3" s="1"/>
  <c r="BJ43" i="10" l="1"/>
  <c r="BJ38" i="10"/>
  <c r="BK36" i="10" s="1"/>
  <c r="BH34" i="3"/>
  <c r="BI30" i="3"/>
  <c r="BI34" i="3" s="1"/>
  <c r="BN32" i="3"/>
  <c r="BN24" i="3"/>
  <c r="BJ28" i="3"/>
  <c r="BK26" i="3" s="1"/>
  <c r="AR43" i="3"/>
  <c r="AR38" i="3"/>
  <c r="AS36" i="3" s="1"/>
  <c r="AS37" i="3" s="1"/>
  <c r="BK37" i="10" l="1"/>
  <c r="BK40" i="10" s="1"/>
  <c r="BK41" i="10" s="1"/>
  <c r="BI33" i="3"/>
  <c r="BK28" i="3"/>
  <c r="BL26" i="3" s="1"/>
  <c r="BJ30" i="3"/>
  <c r="BO32" i="3"/>
  <c r="BO24" i="3"/>
  <c r="BK43" i="10" l="1"/>
  <c r="BK38" i="10"/>
  <c r="BL36" i="10" s="1"/>
  <c r="BL37" i="10" s="1"/>
  <c r="BL40" i="10" s="1"/>
  <c r="BL41" i="10" s="1"/>
  <c r="BK30" i="3"/>
  <c r="BK33" i="3" s="1"/>
  <c r="BP32" i="3"/>
  <c r="BP24" i="3"/>
  <c r="BJ34" i="3"/>
  <c r="BJ33" i="3"/>
  <c r="BL28" i="3"/>
  <c r="BM26" i="3" s="1"/>
  <c r="AS40" i="3"/>
  <c r="AS38" i="3"/>
  <c r="AT36" i="3" s="1"/>
  <c r="AT37" i="3" s="1"/>
  <c r="BL43" i="10" l="1"/>
  <c r="BL38" i="10"/>
  <c r="BM36" i="10" s="1"/>
  <c r="AS41" i="3"/>
  <c r="AS43" i="3" s="1"/>
  <c r="BK34" i="3"/>
  <c r="BL30" i="3"/>
  <c r="BL34" i="3" s="1"/>
  <c r="BQ32" i="3"/>
  <c r="BQ24" i="3"/>
  <c r="BM28" i="3"/>
  <c r="BN26" i="3" s="1"/>
  <c r="BL33" i="3" l="1"/>
  <c r="BM37" i="10"/>
  <c r="BM40" i="10" s="1"/>
  <c r="BM41" i="10" s="1"/>
  <c r="BM30" i="3"/>
  <c r="BN28" i="3"/>
  <c r="BO26" i="3" s="1"/>
  <c r="AT40" i="3"/>
  <c r="AT38" i="3"/>
  <c r="AU36" i="3" s="1"/>
  <c r="AU37" i="3" s="1"/>
  <c r="BM43" i="10" l="1"/>
  <c r="BM38" i="10"/>
  <c r="BN36" i="10" s="1"/>
  <c r="AT41" i="3"/>
  <c r="AT43" i="3" s="1"/>
  <c r="BM34" i="3"/>
  <c r="BM33" i="3"/>
  <c r="BO28" i="3"/>
  <c r="BP26" i="3" s="1"/>
  <c r="BN30" i="3"/>
  <c r="BN37" i="10" l="1"/>
  <c r="BN40" i="10" s="1"/>
  <c r="BN41" i="10" s="1"/>
  <c r="BP28" i="3"/>
  <c r="BQ26" i="3" s="1"/>
  <c r="BN34" i="3"/>
  <c r="BN33" i="3"/>
  <c r="BO30" i="3"/>
  <c r="AU40" i="3"/>
  <c r="AU38" i="3"/>
  <c r="AV36" i="3" s="1"/>
  <c r="AV37" i="3" s="1"/>
  <c r="BN38" i="10" l="1"/>
  <c r="BO36" i="10" s="1"/>
  <c r="BN43" i="10"/>
  <c r="BO37" i="10"/>
  <c r="BO40" i="10" s="1"/>
  <c r="BO41" i="10" s="1"/>
  <c r="AU41" i="3"/>
  <c r="AU43" i="3" s="1"/>
  <c r="BO34" i="3"/>
  <c r="BO33" i="3"/>
  <c r="BP30" i="3"/>
  <c r="BQ28" i="3"/>
  <c r="BO43" i="10" l="1"/>
  <c r="BO38" i="10"/>
  <c r="BP36" i="10" s="1"/>
  <c r="BP37" i="10" s="1"/>
  <c r="BP40" i="10" s="1"/>
  <c r="BP41" i="10" s="1"/>
  <c r="BQ30" i="3"/>
  <c r="BQ34" i="3" s="1"/>
  <c r="BP34" i="3"/>
  <c r="BP33" i="3"/>
  <c r="AV40" i="3"/>
  <c r="AV38" i="3"/>
  <c r="AW36" i="3" s="1"/>
  <c r="AW37" i="3" s="1"/>
  <c r="C50" i="3" l="1"/>
  <c r="BP43" i="10"/>
  <c r="BQ33" i="3"/>
  <c r="BP38" i="10"/>
  <c r="BQ36" i="10" s="1"/>
  <c r="BQ37" i="10" s="1"/>
  <c r="BQ40" i="10" s="1"/>
  <c r="BQ41" i="10" s="1"/>
  <c r="AV41" i="3"/>
  <c r="AV43" i="3" s="1"/>
  <c r="BQ43" i="10" l="1"/>
  <c r="BQ38" i="10"/>
  <c r="BR36" i="10" s="1"/>
  <c r="AW40" i="3"/>
  <c r="AW38" i="3"/>
  <c r="AX36" i="3" s="1"/>
  <c r="AX37" i="3" s="1"/>
  <c r="BR37" i="10" l="1"/>
  <c r="BR40" i="10" s="1"/>
  <c r="BR41" i="10" s="1"/>
  <c r="AW41" i="3"/>
  <c r="AW43" i="3" s="1"/>
  <c r="AX40" i="3"/>
  <c r="AX41" i="3" s="1"/>
  <c r="BR43" i="10" l="1"/>
  <c r="BR38" i="10"/>
  <c r="BS36" i="10" s="1"/>
  <c r="BS37" i="10" s="1"/>
  <c r="BS40" i="10" s="1"/>
  <c r="BS41" i="10" s="1"/>
  <c r="AX43" i="3"/>
  <c r="AX38" i="3"/>
  <c r="AY36" i="3" s="1"/>
  <c r="AY37" i="3" s="1"/>
  <c r="BS43" i="10" l="1"/>
  <c r="BS38" i="10"/>
  <c r="BT36" i="10" s="1"/>
  <c r="BT37" i="10" s="1"/>
  <c r="BT40" i="10" s="1"/>
  <c r="BT41" i="10" s="1"/>
  <c r="BT43" i="10" l="1"/>
  <c r="BT38" i="10"/>
  <c r="BU36" i="10" s="1"/>
  <c r="AY40" i="3"/>
  <c r="AY38" i="3"/>
  <c r="AZ36" i="3" s="1"/>
  <c r="AZ37" i="3" s="1"/>
  <c r="BU37" i="10" l="1"/>
  <c r="BU40" i="10" s="1"/>
  <c r="BU41" i="10" s="1"/>
  <c r="AY41" i="3"/>
  <c r="AY43" i="3" s="1"/>
  <c r="AZ38" i="3"/>
  <c r="BA36" i="3" s="1"/>
  <c r="BA37" i="3" s="1"/>
  <c r="AZ40" i="3"/>
  <c r="BU43" i="10" l="1"/>
  <c r="C58" i="10" s="1"/>
  <c r="BU38" i="10"/>
  <c r="AZ41" i="3"/>
  <c r="AZ43" i="3" s="1"/>
  <c r="BA38" i="3"/>
  <c r="BB36" i="3" s="1"/>
  <c r="BB37" i="3" s="1"/>
  <c r="BA40" i="3"/>
  <c r="D41" i="2" l="1"/>
  <c r="C10" i="6"/>
  <c r="C12" i="6" s="1"/>
  <c r="BA41" i="3"/>
  <c r="BA43" i="3" s="1"/>
  <c r="BB40" i="3"/>
  <c r="BB41" i="3" l="1"/>
  <c r="BB43" i="3" s="1"/>
  <c r="BB38" i="3"/>
  <c r="BC36" i="3" s="1"/>
  <c r="BC37" i="3" l="1"/>
  <c r="BC40" i="3" s="1"/>
  <c r="D24" i="4"/>
  <c r="D28" i="4"/>
  <c r="E26" i="4" s="1"/>
  <c r="D32" i="4"/>
  <c r="BC38" i="3" l="1"/>
  <c r="BD36" i="3" s="1"/>
  <c r="BD37" i="3" s="1"/>
  <c r="BD40" i="3" s="1"/>
  <c r="BC41" i="3"/>
  <c r="BC43" i="3" s="1"/>
  <c r="D30" i="4"/>
  <c r="E24" i="4"/>
  <c r="F24" i="4" s="1"/>
  <c r="E32" i="4"/>
  <c r="E28" i="4"/>
  <c r="F26" i="4" s="1"/>
  <c r="D33" i="4" l="1"/>
  <c r="D34" i="4"/>
  <c r="BD38" i="3"/>
  <c r="BE36" i="3" s="1"/>
  <c r="BE37" i="3" s="1"/>
  <c r="BE40" i="3" s="1"/>
  <c r="BD41" i="3"/>
  <c r="BD43" i="3" s="1"/>
  <c r="E30" i="4"/>
  <c r="E33" i="4" s="1"/>
  <c r="F32" i="4"/>
  <c r="F28" i="4"/>
  <c r="G26" i="4" s="1"/>
  <c r="BE38" i="3" l="1"/>
  <c r="BF36" i="3" s="1"/>
  <c r="BF37" i="3" s="1"/>
  <c r="BF40" i="3" s="1"/>
  <c r="BE41" i="3"/>
  <c r="BE43" i="3" s="1"/>
  <c r="E34" i="4"/>
  <c r="E40" i="4" s="1"/>
  <c r="E41" i="4" s="1"/>
  <c r="D40" i="4"/>
  <c r="G32" i="4"/>
  <c r="F30" i="4"/>
  <c r="F34" i="4" s="1"/>
  <c r="F40" i="4" s="1"/>
  <c r="F41" i="4" s="1"/>
  <c r="G28" i="4"/>
  <c r="H26" i="4" s="1"/>
  <c r="E43" i="4" l="1"/>
  <c r="H38" i="4"/>
  <c r="BF38" i="3"/>
  <c r="BG36" i="3" s="1"/>
  <c r="BG37" i="3" s="1"/>
  <c r="BG40" i="3" s="1"/>
  <c r="D41" i="4"/>
  <c r="D43" i="4" s="1"/>
  <c r="BF41" i="3"/>
  <c r="BF43" i="3" s="1"/>
  <c r="F33" i="4"/>
  <c r="H32" i="4"/>
  <c r="G30" i="4"/>
  <c r="G34" i="4" s="1"/>
  <c r="G40" i="4" s="1"/>
  <c r="G41" i="4" s="1"/>
  <c r="H28" i="4"/>
  <c r="I26" i="4" s="1"/>
  <c r="F43" i="4" l="1"/>
  <c r="I36" i="4"/>
  <c r="BG38" i="3"/>
  <c r="BH36" i="3" s="1"/>
  <c r="BH37" i="3" s="1"/>
  <c r="BH40" i="3" s="1"/>
  <c r="BG41" i="3"/>
  <c r="BG43" i="3" s="1"/>
  <c r="G33" i="4"/>
  <c r="G43" i="4" s="1"/>
  <c r="H30" i="4"/>
  <c r="H33" i="4" s="1"/>
  <c r="I37" i="4" l="1"/>
  <c r="I38" i="4" s="1"/>
  <c r="J36" i="4" s="1"/>
  <c r="BH41" i="3"/>
  <c r="BH43" i="3" s="1"/>
  <c r="BH38" i="3"/>
  <c r="BI36" i="3" s="1"/>
  <c r="BI37" i="3" s="1"/>
  <c r="J32" i="4"/>
  <c r="I32" i="4"/>
  <c r="I28" i="4"/>
  <c r="J26" i="4" s="1"/>
  <c r="H34" i="4"/>
  <c r="H40" i="4" l="1"/>
  <c r="H41" i="4" s="1"/>
  <c r="H43" i="4" s="1"/>
  <c r="J37" i="4"/>
  <c r="J38" i="4" s="1"/>
  <c r="K36" i="4" s="1"/>
  <c r="I30" i="4"/>
  <c r="I34" i="4" s="1"/>
  <c r="I40" i="4" s="1"/>
  <c r="I41" i="4" s="1"/>
  <c r="BI38" i="3"/>
  <c r="BJ36" i="3" s="1"/>
  <c r="BJ37" i="3" s="1"/>
  <c r="BI40" i="3"/>
  <c r="J28" i="4"/>
  <c r="K26" i="4" s="1"/>
  <c r="K37" i="4" l="1"/>
  <c r="K38" i="4" s="1"/>
  <c r="L36" i="4" s="1"/>
  <c r="J30" i="4"/>
  <c r="J33" i="4" s="1"/>
  <c r="I33" i="4"/>
  <c r="I43" i="4" s="1"/>
  <c r="J34" i="4"/>
  <c r="J40" i="4" s="1"/>
  <c r="J41" i="4" s="1"/>
  <c r="BI41" i="3"/>
  <c r="BI43" i="3" s="1"/>
  <c r="BJ38" i="3"/>
  <c r="BK36" i="3" s="1"/>
  <c r="BK37" i="3" s="1"/>
  <c r="BJ40" i="3"/>
  <c r="K28" i="4"/>
  <c r="L26" i="4" s="1"/>
  <c r="K32" i="4"/>
  <c r="L32" i="4"/>
  <c r="J43" i="4" l="1"/>
  <c r="L37" i="4"/>
  <c r="L38" i="4" s="1"/>
  <c r="M36" i="4" s="1"/>
  <c r="BJ41" i="3"/>
  <c r="BJ43" i="3" s="1"/>
  <c r="BK38" i="3"/>
  <c r="BL36" i="3" s="1"/>
  <c r="BL37" i="3" s="1"/>
  <c r="BK40" i="3"/>
  <c r="L28" i="4"/>
  <c r="M26" i="4" s="1"/>
  <c r="K30" i="4"/>
  <c r="M32" i="4"/>
  <c r="M37" i="4" l="1"/>
  <c r="M38" i="4" s="1"/>
  <c r="N36" i="4" s="1"/>
  <c r="K34" i="4"/>
  <c r="K40" i="4" s="1"/>
  <c r="K41" i="4" s="1"/>
  <c r="K33" i="4"/>
  <c r="BK41" i="3"/>
  <c r="BK43" i="3" s="1"/>
  <c r="L30" i="4"/>
  <c r="BL40" i="3"/>
  <c r="M28" i="4"/>
  <c r="N26" i="4" s="1"/>
  <c r="N32" i="4"/>
  <c r="K43" i="4" l="1"/>
  <c r="N37" i="4"/>
  <c r="N38" i="4" s="1"/>
  <c r="O36" i="4" s="1"/>
  <c r="L34" i="4"/>
  <c r="L40" i="4" s="1"/>
  <c r="L41" i="4" s="1"/>
  <c r="L33" i="4"/>
  <c r="BL41" i="3"/>
  <c r="BL43" i="3" s="1"/>
  <c r="M30" i="4"/>
  <c r="BL38" i="3"/>
  <c r="BM36" i="3" s="1"/>
  <c r="BM37" i="3" s="1"/>
  <c r="N28" i="4"/>
  <c r="O26" i="4" s="1"/>
  <c r="O32" i="4"/>
  <c r="L43" i="4" l="1"/>
  <c r="O37" i="4"/>
  <c r="O38" i="4" s="1"/>
  <c r="P36" i="4" s="1"/>
  <c r="M34" i="4"/>
  <c r="M40" i="4" s="1"/>
  <c r="M41" i="4" s="1"/>
  <c r="M33" i="4"/>
  <c r="N30" i="4"/>
  <c r="BM40" i="3"/>
  <c r="O28" i="4"/>
  <c r="P26" i="4" s="1"/>
  <c r="M43" i="4" l="1"/>
  <c r="P37" i="4"/>
  <c r="P38" i="4" s="1"/>
  <c r="Q36" i="4" s="1"/>
  <c r="N33" i="4"/>
  <c r="N34" i="4"/>
  <c r="N40" i="4" s="1"/>
  <c r="N41" i="4" s="1"/>
  <c r="O30" i="4"/>
  <c r="P28" i="4"/>
  <c r="Q26" i="4" s="1"/>
  <c r="BM41" i="3"/>
  <c r="BM43" i="3" s="1"/>
  <c r="BM38" i="3"/>
  <c r="BN36" i="3" s="1"/>
  <c r="P32" i="4"/>
  <c r="Q32" i="4"/>
  <c r="N43" i="4" l="1"/>
  <c r="Q37" i="4"/>
  <c r="Q38" i="4" s="1"/>
  <c r="R36" i="4" s="1"/>
  <c r="P30" i="4"/>
  <c r="P33" i="4" s="1"/>
  <c r="O33" i="4"/>
  <c r="O34" i="4"/>
  <c r="BN37" i="3"/>
  <c r="BN40" i="3" s="1"/>
  <c r="R32" i="4"/>
  <c r="Q28" i="4"/>
  <c r="R26" i="4" s="1"/>
  <c r="O40" i="4" l="1"/>
  <c r="O41" i="4" s="1"/>
  <c r="O43" i="4" s="1"/>
  <c r="R37" i="4"/>
  <c r="R38" i="4" s="1"/>
  <c r="S36" i="4" s="1"/>
  <c r="P34" i="4"/>
  <c r="P40" i="4" s="1"/>
  <c r="P41" i="4" s="1"/>
  <c r="BN38" i="3"/>
  <c r="BO36" i="3" s="1"/>
  <c r="BO37" i="3" s="1"/>
  <c r="BO38" i="3" s="1"/>
  <c r="BP36" i="3" s="1"/>
  <c r="BP37" i="3" s="1"/>
  <c r="BP40" i="3" s="1"/>
  <c r="BN41" i="3"/>
  <c r="BN43" i="3" s="1"/>
  <c r="R28" i="4"/>
  <c r="S26" i="4" s="1"/>
  <c r="Q30" i="4"/>
  <c r="P43" i="4" l="1"/>
  <c r="S37" i="4"/>
  <c r="S38" i="4" s="1"/>
  <c r="T36" i="4" s="1"/>
  <c r="Q33" i="4"/>
  <c r="Q34" i="4"/>
  <c r="Q40" i="4" s="1"/>
  <c r="Q41" i="4" s="1"/>
  <c r="BP38" i="3"/>
  <c r="BQ36" i="3" s="1"/>
  <c r="BQ37" i="3" s="1"/>
  <c r="BQ40" i="3" s="1"/>
  <c r="BO40" i="3"/>
  <c r="BO41" i="3" s="1"/>
  <c r="BO43" i="3" s="1"/>
  <c r="BP41" i="3"/>
  <c r="BP43" i="3" s="1"/>
  <c r="R30" i="4"/>
  <c r="S28" i="4"/>
  <c r="T32" i="4"/>
  <c r="S32" i="4"/>
  <c r="Q43" i="4" l="1"/>
  <c r="T37" i="4"/>
  <c r="T38" i="4"/>
  <c r="U36" i="4" s="1"/>
  <c r="T26" i="4"/>
  <c r="T28" i="4" s="1"/>
  <c r="U26" i="4" s="1"/>
  <c r="U28" i="4" s="1"/>
  <c r="V26" i="4" s="1"/>
  <c r="R33" i="4"/>
  <c r="R34" i="4"/>
  <c r="R40" i="4" s="1"/>
  <c r="R41" i="4" s="1"/>
  <c r="BQ41" i="3"/>
  <c r="BQ43" i="3" s="1"/>
  <c r="S30" i="4"/>
  <c r="BQ38" i="3"/>
  <c r="U32" i="4"/>
  <c r="V32" i="4"/>
  <c r="C48" i="3" l="1"/>
  <c r="C17" i="12" s="1"/>
  <c r="C6" i="13" a="1"/>
  <c r="C6" i="13" s="1"/>
  <c r="R43" i="4"/>
  <c r="U37" i="4"/>
  <c r="U38" i="4" s="1"/>
  <c r="V36" i="4" s="1"/>
  <c r="T30" i="4"/>
  <c r="T33" i="4" s="1"/>
  <c r="S34" i="4"/>
  <c r="S40" i="4" s="1"/>
  <c r="S41" i="4" s="1"/>
  <c r="S33" i="4"/>
  <c r="W32" i="4"/>
  <c r="U30" i="4"/>
  <c r="V28" i="4"/>
  <c r="W26" i="4" s="1"/>
  <c r="T34" i="4" l="1"/>
  <c r="T40" i="4" s="1"/>
  <c r="T41" i="4" s="1"/>
  <c r="D40" i="2"/>
  <c r="D43" i="2" s="1"/>
  <c r="S43" i="4"/>
  <c r="V37" i="4"/>
  <c r="V38" i="4" s="1"/>
  <c r="W36" i="4" s="1"/>
  <c r="U34" i="4"/>
  <c r="U40" i="4" s="1"/>
  <c r="U41" i="4" s="1"/>
  <c r="U33" i="4"/>
  <c r="C15" i="6"/>
  <c r="C18" i="6"/>
  <c r="X32" i="4"/>
  <c r="V30" i="4"/>
  <c r="W28" i="4"/>
  <c r="X26" i="4" s="1"/>
  <c r="T43" i="4" l="1"/>
  <c r="U43" i="4"/>
  <c r="W37" i="4"/>
  <c r="W38" i="4" s="1"/>
  <c r="X36" i="4" s="1"/>
  <c r="V34" i="4"/>
  <c r="V40" i="4" s="1"/>
  <c r="V41" i="4" s="1"/>
  <c r="V33" i="4"/>
  <c r="C20" i="6"/>
  <c r="Y32" i="4"/>
  <c r="W30" i="4"/>
  <c r="X28" i="4"/>
  <c r="Y26" i="4" s="1"/>
  <c r="V43" i="4" l="1"/>
  <c r="X37" i="4"/>
  <c r="X38" i="4" s="1"/>
  <c r="Y36" i="4" s="1"/>
  <c r="W34" i="4"/>
  <c r="W40" i="4" s="1"/>
  <c r="W41" i="4" s="1"/>
  <c r="W33" i="4"/>
  <c r="Z32" i="4"/>
  <c r="X30" i="4"/>
  <c r="Y28" i="4"/>
  <c r="Z26" i="4" s="1"/>
  <c r="W43" i="4" l="1"/>
  <c r="Y37" i="4"/>
  <c r="Y38" i="4" s="1"/>
  <c r="Z36" i="4" s="1"/>
  <c r="X33" i="4"/>
  <c r="X34" i="4"/>
  <c r="X40" i="4" s="1"/>
  <c r="X41" i="4" s="1"/>
  <c r="AA32" i="4"/>
  <c r="Z28" i="4"/>
  <c r="AA26" i="4" s="1"/>
  <c r="Y30" i="4"/>
  <c r="X43" i="4" l="1"/>
  <c r="Z37" i="4"/>
  <c r="Z38" i="4" s="1"/>
  <c r="AA36" i="4" s="1"/>
  <c r="Y33" i="4"/>
  <c r="Y34" i="4"/>
  <c r="Y40" i="4" s="1"/>
  <c r="Y41" i="4" s="1"/>
  <c r="AB32" i="4"/>
  <c r="AA28" i="4"/>
  <c r="AB26" i="4" s="1"/>
  <c r="Z30" i="4"/>
  <c r="Y43" i="4" l="1"/>
  <c r="AA37" i="4"/>
  <c r="AA38" i="4" s="1"/>
  <c r="AB36" i="4" s="1"/>
  <c r="Z33" i="4"/>
  <c r="Z34" i="4"/>
  <c r="Z40" i="4" s="1"/>
  <c r="Z41" i="4" s="1"/>
  <c r="AA30" i="4"/>
  <c r="AC32" i="4"/>
  <c r="AB28" i="4"/>
  <c r="AC26" i="4" s="1"/>
  <c r="Z43" i="4" l="1"/>
  <c r="AB37" i="4"/>
  <c r="AB38" i="4" s="1"/>
  <c r="AC36" i="4" s="1"/>
  <c r="AA33" i="4"/>
  <c r="AA34" i="4"/>
  <c r="AA40" i="4" s="1"/>
  <c r="AA41" i="4" s="1"/>
  <c r="AD32" i="4"/>
  <c r="AC28" i="4"/>
  <c r="AD26" i="4" s="1"/>
  <c r="AB30" i="4"/>
  <c r="AA43" i="4" l="1"/>
  <c r="AC37" i="4"/>
  <c r="AC38" i="4"/>
  <c r="AD36" i="4" s="1"/>
  <c r="AB33" i="4"/>
  <c r="AB34" i="4"/>
  <c r="AB40" i="4" s="1"/>
  <c r="AB41" i="4" s="1"/>
  <c r="AC30" i="4"/>
  <c r="AE32" i="4"/>
  <c r="AD28" i="4"/>
  <c r="AE26" i="4" s="1"/>
  <c r="AB43" i="4" l="1"/>
  <c r="AD37" i="4"/>
  <c r="AD38" i="4" s="1"/>
  <c r="AE36" i="4" s="1"/>
  <c r="AC33" i="4"/>
  <c r="AC34" i="4"/>
  <c r="AF32" i="4"/>
  <c r="AE28" i="4"/>
  <c r="AF26" i="4" s="1"/>
  <c r="AD30" i="4"/>
  <c r="AC40" i="4" l="1"/>
  <c r="AC41" i="4" s="1"/>
  <c r="AC43" i="4" s="1"/>
  <c r="AE37" i="4"/>
  <c r="AE38" i="4" s="1"/>
  <c r="AF36" i="4" s="1"/>
  <c r="AD33" i="4"/>
  <c r="AD34" i="4"/>
  <c r="AD40" i="4" s="1"/>
  <c r="AD41" i="4" s="1"/>
  <c r="AG32" i="4"/>
  <c r="AE30" i="4"/>
  <c r="AF28" i="4"/>
  <c r="AG26" i="4" s="1"/>
  <c r="AD43" i="4" l="1"/>
  <c r="AF37" i="4"/>
  <c r="AF38" i="4"/>
  <c r="AG36" i="4" s="1"/>
  <c r="AE34" i="4"/>
  <c r="AE40" i="4" s="1"/>
  <c r="AE41" i="4" s="1"/>
  <c r="AE33" i="4"/>
  <c r="AH32" i="4"/>
  <c r="AF30" i="4"/>
  <c r="AG28" i="4"/>
  <c r="AH26" i="4" s="1"/>
  <c r="AE43" i="4" l="1"/>
  <c r="AG37" i="4"/>
  <c r="AG38" i="4" s="1"/>
  <c r="AH36" i="4" s="1"/>
  <c r="AF34" i="4"/>
  <c r="AF40" i="4" s="1"/>
  <c r="AF41" i="4" s="1"/>
  <c r="AF33" i="4"/>
  <c r="AF43" i="4" s="1"/>
  <c r="AI32" i="4"/>
  <c r="AG30" i="4"/>
  <c r="AH28" i="4"/>
  <c r="AI26" i="4" s="1"/>
  <c r="AH37" i="4" l="1"/>
  <c r="AH38" i="4" s="1"/>
  <c r="AI36" i="4" s="1"/>
  <c r="AG34" i="4"/>
  <c r="AG40" i="4" s="1"/>
  <c r="AG41" i="4" s="1"/>
  <c r="AG33" i="4"/>
  <c r="AJ32" i="4"/>
  <c r="AI28" i="4"/>
  <c r="AJ26" i="4" s="1"/>
  <c r="AH30" i="4"/>
  <c r="AG43" i="4" l="1"/>
  <c r="AI37" i="4"/>
  <c r="AI38" i="4" s="1"/>
  <c r="AJ36" i="4" s="1"/>
  <c r="AH34" i="4"/>
  <c r="AH40" i="4" s="1"/>
  <c r="AH41" i="4" s="1"/>
  <c r="AH33" i="4"/>
  <c r="AK32" i="4"/>
  <c r="AI30" i="4"/>
  <c r="AJ28" i="4"/>
  <c r="AK26" i="4" s="1"/>
  <c r="AH43" i="4" l="1"/>
  <c r="AJ37" i="4"/>
  <c r="AJ38" i="4"/>
  <c r="AK36" i="4" s="1"/>
  <c r="AI34" i="4"/>
  <c r="AI40" i="4" s="1"/>
  <c r="AI41" i="4" s="1"/>
  <c r="AI33" i="4"/>
  <c r="AL32" i="4"/>
  <c r="AK28" i="4"/>
  <c r="AL26" i="4" s="1"/>
  <c r="AJ30" i="4"/>
  <c r="AI43" i="4" l="1"/>
  <c r="AK37" i="4"/>
  <c r="AK38" i="4"/>
  <c r="AL36" i="4" s="1"/>
  <c r="AJ34" i="4"/>
  <c r="AJ40" i="4" s="1"/>
  <c r="AJ41" i="4" s="1"/>
  <c r="AJ33" i="4"/>
  <c r="AM32" i="4"/>
  <c r="AK30" i="4"/>
  <c r="AL28" i="4"/>
  <c r="AM26" i="4" s="1"/>
  <c r="AJ43" i="4" l="1"/>
  <c r="AL37" i="4"/>
  <c r="AL38" i="4"/>
  <c r="AM36" i="4" s="1"/>
  <c r="AK34" i="4"/>
  <c r="AK40" i="4" s="1"/>
  <c r="AK41" i="4" s="1"/>
  <c r="AK33" i="4"/>
  <c r="AL30" i="4"/>
  <c r="AN32" i="4"/>
  <c r="AM28" i="4"/>
  <c r="AN26" i="4" s="1"/>
  <c r="AK43" i="4" l="1"/>
  <c r="AM37" i="4"/>
  <c r="AM38" i="4"/>
  <c r="AN36" i="4" s="1"/>
  <c r="AL33" i="4"/>
  <c r="AL34" i="4"/>
  <c r="AL40" i="4" s="1"/>
  <c r="AL41" i="4" s="1"/>
  <c r="AO32" i="4"/>
  <c r="AM30" i="4"/>
  <c r="AN28" i="4"/>
  <c r="AO26" i="4" s="1"/>
  <c r="AL43" i="4" l="1"/>
  <c r="AN37" i="4"/>
  <c r="AN38" i="4" s="1"/>
  <c r="AO36" i="4" s="1"/>
  <c r="AM33" i="4"/>
  <c r="AM34" i="4"/>
  <c r="AM40" i="4" s="1"/>
  <c r="AM41" i="4" s="1"/>
  <c r="AP32" i="4"/>
  <c r="AN30" i="4"/>
  <c r="AO28" i="4"/>
  <c r="AP26" i="4" s="1"/>
  <c r="AM43" i="4" l="1"/>
  <c r="AO37" i="4"/>
  <c r="AO38" i="4" s="1"/>
  <c r="AP36" i="4" s="1"/>
  <c r="AN33" i="4"/>
  <c r="AN34" i="4"/>
  <c r="AN40" i="4" s="1"/>
  <c r="AN41" i="4" s="1"/>
  <c r="AQ32" i="4"/>
  <c r="AO30" i="4"/>
  <c r="AP28" i="4"/>
  <c r="AQ26" i="4" s="1"/>
  <c r="AN43" i="4" l="1"/>
  <c r="AP37" i="4"/>
  <c r="AP38" i="4" s="1"/>
  <c r="AQ36" i="4" s="1"/>
  <c r="AO33" i="4"/>
  <c r="AO34" i="4"/>
  <c r="AO40" i="4" s="1"/>
  <c r="AO41" i="4" s="1"/>
  <c r="AR32" i="4"/>
  <c r="AQ28" i="4"/>
  <c r="AR26" i="4" s="1"/>
  <c r="AP30" i="4"/>
  <c r="AO43" i="4" l="1"/>
  <c r="AQ37" i="4"/>
  <c r="AQ38" i="4" s="1"/>
  <c r="AR36" i="4" s="1"/>
  <c r="AP33" i="4"/>
  <c r="AP34" i="4"/>
  <c r="AP40" i="4" s="1"/>
  <c r="AP41" i="4" s="1"/>
  <c r="AS32" i="4"/>
  <c r="AQ30" i="4"/>
  <c r="AR28" i="4"/>
  <c r="AS26" i="4" s="1"/>
  <c r="AP43" i="4" l="1"/>
  <c r="AR37" i="4"/>
  <c r="AR38" i="4" s="1"/>
  <c r="AS36" i="4" s="1"/>
  <c r="AQ34" i="4"/>
  <c r="AQ40" i="4" s="1"/>
  <c r="AQ41" i="4" s="1"/>
  <c r="AQ33" i="4"/>
  <c r="AT32" i="4"/>
  <c r="AR30" i="4"/>
  <c r="AS28" i="4"/>
  <c r="AT26" i="4" s="1"/>
  <c r="AQ43" i="4" l="1"/>
  <c r="AS37" i="4"/>
  <c r="AS38" i="4"/>
  <c r="AT36" i="4" s="1"/>
  <c r="AR34" i="4"/>
  <c r="AR40" i="4" s="1"/>
  <c r="AR41" i="4" s="1"/>
  <c r="AR33" i="4"/>
  <c r="AU32" i="4"/>
  <c r="AS30" i="4"/>
  <c r="AT28" i="4"/>
  <c r="AU26" i="4" s="1"/>
  <c r="AR43" i="4" l="1"/>
  <c r="AT37" i="4"/>
  <c r="AT38" i="4"/>
  <c r="AU36" i="4" s="1"/>
  <c r="AS34" i="4"/>
  <c r="AS40" i="4" s="1"/>
  <c r="AS41" i="4" s="1"/>
  <c r="AS33" i="4"/>
  <c r="AV32" i="4"/>
  <c r="AU28" i="4"/>
  <c r="AV26" i="4" s="1"/>
  <c r="AT30" i="4"/>
  <c r="AS43" i="4" l="1"/>
  <c r="AU37" i="4"/>
  <c r="AU38" i="4"/>
  <c r="AV36" i="4" s="1"/>
  <c r="AT34" i="4"/>
  <c r="AT40" i="4" s="1"/>
  <c r="AT41" i="4" s="1"/>
  <c r="AT33" i="4"/>
  <c r="AW32" i="4"/>
  <c r="AU30" i="4"/>
  <c r="AV28" i="4"/>
  <c r="AW26" i="4" s="1"/>
  <c r="AT43" i="4" l="1"/>
  <c r="AV37" i="4"/>
  <c r="AV38" i="4" s="1"/>
  <c r="AW36" i="4" s="1"/>
  <c r="AU34" i="4"/>
  <c r="AU40" i="4" s="1"/>
  <c r="AU41" i="4" s="1"/>
  <c r="AU33" i="4"/>
  <c r="AX32" i="4"/>
  <c r="AW28" i="4"/>
  <c r="AX26" i="4" s="1"/>
  <c r="AV30" i="4"/>
  <c r="AU43" i="4" l="1"/>
  <c r="AW37" i="4"/>
  <c r="AW38" i="4" s="1"/>
  <c r="AX36" i="4" s="1"/>
  <c r="AV34" i="4"/>
  <c r="AV40" i="4" s="1"/>
  <c r="AV41" i="4" s="1"/>
  <c r="AV33" i="4"/>
  <c r="AY32" i="4"/>
  <c r="AW30" i="4"/>
  <c r="AX28" i="4"/>
  <c r="AY26" i="4" s="1"/>
  <c r="AV43" i="4" l="1"/>
  <c r="AX37" i="4"/>
  <c r="AX38" i="4" s="1"/>
  <c r="AY36" i="4" s="1"/>
  <c r="AW34" i="4"/>
  <c r="AW40" i="4" s="1"/>
  <c r="AW41" i="4" s="1"/>
  <c r="AW33" i="4"/>
  <c r="AX30" i="4"/>
  <c r="AY28" i="4"/>
  <c r="AZ26" i="4" s="1"/>
  <c r="AW43" i="4" l="1"/>
  <c r="AY37" i="4"/>
  <c r="AY38" i="4" s="1"/>
  <c r="AZ36" i="4" s="1"/>
  <c r="AY30" i="4"/>
  <c r="AY33" i="4" s="1"/>
  <c r="AX33" i="4"/>
  <c r="AX34" i="4"/>
  <c r="AY34" i="4" l="1"/>
  <c r="AY40" i="4" s="1"/>
  <c r="AY41" i="4" s="1"/>
  <c r="AY43" i="4" s="1"/>
  <c r="AX40" i="4"/>
  <c r="AX41" i="4" s="1"/>
  <c r="AX43" i="4" s="1"/>
  <c r="AZ37" i="4"/>
  <c r="AZ38" i="4" s="1"/>
  <c r="BA36" i="4" s="1"/>
  <c r="AZ28" i="4"/>
  <c r="BA26" i="4" s="1"/>
  <c r="BA37" i="4" l="1"/>
  <c r="BA38" i="4" s="1"/>
  <c r="BB36" i="4" s="1"/>
  <c r="AZ30" i="4"/>
  <c r="AZ33" i="4" s="1"/>
  <c r="BA28" i="4"/>
  <c r="BB26" i="4" s="1"/>
  <c r="AZ34" i="4" l="1"/>
  <c r="AZ40" i="4" s="1"/>
  <c r="AZ41" i="4" s="1"/>
  <c r="BB37" i="4"/>
  <c r="BB38" i="4" s="1"/>
  <c r="BC36" i="4" s="1"/>
  <c r="BB28" i="4"/>
  <c r="BC26" i="4" s="1"/>
  <c r="BA30" i="4"/>
  <c r="AZ43" i="4" l="1"/>
  <c r="BC37" i="4"/>
  <c r="BC38" i="4" s="1"/>
  <c r="BD36" i="4" s="1"/>
  <c r="BB30" i="4"/>
  <c r="BB33" i="4" s="1"/>
  <c r="BA33" i="4"/>
  <c r="BA34" i="4"/>
  <c r="BA40" i="4" s="1"/>
  <c r="BA41" i="4" s="1"/>
  <c r="BC28" i="4"/>
  <c r="BD26" i="4" s="1"/>
  <c r="BA43" i="4" l="1"/>
  <c r="BD37" i="4"/>
  <c r="BD38" i="4" s="1"/>
  <c r="BE36" i="4" s="1"/>
  <c r="BB34" i="4"/>
  <c r="BD28" i="4"/>
  <c r="BE26" i="4" s="1"/>
  <c r="BC30" i="4"/>
  <c r="BB40" i="4" l="1"/>
  <c r="BB41" i="4" s="1"/>
  <c r="BB43" i="4" s="1"/>
  <c r="BE37" i="4"/>
  <c r="BE38" i="4" s="1"/>
  <c r="BF36" i="4" s="1"/>
  <c r="BD30" i="4"/>
  <c r="BC34" i="4"/>
  <c r="BC40" i="4" s="1"/>
  <c r="BC41" i="4" s="1"/>
  <c r="BC33" i="4"/>
  <c r="BD34" i="4"/>
  <c r="BD40" i="4" s="1"/>
  <c r="BD41" i="4" s="1"/>
  <c r="BD33" i="4"/>
  <c r="BE28" i="4"/>
  <c r="BF26" i="4" s="1"/>
  <c r="BC43" i="4" l="1"/>
  <c r="BD43" i="4"/>
  <c r="BF37" i="4"/>
  <c r="BF38" i="4" s="1"/>
  <c r="BG36" i="4" s="1"/>
  <c r="BE30" i="4"/>
  <c r="BE33" i="4" s="1"/>
  <c r="BF28" i="4"/>
  <c r="BG26" i="4" s="1"/>
  <c r="BF30" i="4" l="1"/>
  <c r="BG37" i="4"/>
  <c r="BG38" i="4" s="1"/>
  <c r="BH36" i="4" s="1"/>
  <c r="BE34" i="4"/>
  <c r="BE40" i="4" s="1"/>
  <c r="BE41" i="4" s="1"/>
  <c r="BF34" i="4"/>
  <c r="BF40" i="4" s="1"/>
  <c r="BF41" i="4" s="1"/>
  <c r="BF33" i="4"/>
  <c r="BG28" i="4"/>
  <c r="BH26" i="4" s="1"/>
  <c r="BF43" i="4" l="1"/>
  <c r="BE43" i="4"/>
  <c r="BH37" i="4"/>
  <c r="BH38" i="4" s="1"/>
  <c r="BI36" i="4" s="1"/>
  <c r="BG30" i="4"/>
  <c r="BG34" i="4" s="1"/>
  <c r="BG40" i="4" s="1"/>
  <c r="BG41" i="4" s="1"/>
  <c r="BH28" i="4"/>
  <c r="BI26" i="4" s="1"/>
  <c r="BG33" i="4" l="1"/>
  <c r="BG43" i="4" s="1"/>
  <c r="BI37" i="4"/>
  <c r="BI38" i="4" s="1"/>
  <c r="BJ36" i="4" s="1"/>
  <c r="BH30" i="4"/>
  <c r="BH33" i="4" s="1"/>
  <c r="BI28" i="4"/>
  <c r="BJ26" i="4" s="1"/>
  <c r="BH34" i="4" l="1"/>
  <c r="BH40" i="4" s="1"/>
  <c r="BH41" i="4" s="1"/>
  <c r="BH43" i="4" s="1"/>
  <c r="BJ37" i="4"/>
  <c r="BJ38" i="4" s="1"/>
  <c r="BK36" i="4" s="1"/>
  <c r="BJ28" i="4"/>
  <c r="BK26" i="4" s="1"/>
  <c r="BI30" i="4"/>
  <c r="BK37" i="4" l="1"/>
  <c r="BK38" i="4" s="1"/>
  <c r="BL36" i="4" s="1"/>
  <c r="BJ30" i="4"/>
  <c r="BJ34" i="4" s="1"/>
  <c r="BJ40" i="4" s="1"/>
  <c r="BJ41" i="4" s="1"/>
  <c r="BI34" i="4"/>
  <c r="BI40" i="4" s="1"/>
  <c r="BI41" i="4" s="1"/>
  <c r="BI33" i="4"/>
  <c r="BK28" i="4"/>
  <c r="BL26" i="4" s="1"/>
  <c r="BI43" i="4" l="1"/>
  <c r="BL37" i="4"/>
  <c r="BL38" i="4" s="1"/>
  <c r="BM36" i="4" s="1"/>
  <c r="BJ33" i="4"/>
  <c r="BK30" i="4"/>
  <c r="BL28" i="4"/>
  <c r="BM26" i="4" s="1"/>
  <c r="BJ43" i="4" l="1"/>
  <c r="BM37" i="4"/>
  <c r="BM38" i="4" s="1"/>
  <c r="BN36" i="4" s="1"/>
  <c r="BM28" i="4"/>
  <c r="BN26" i="4" s="1"/>
  <c r="BL30" i="4"/>
  <c r="BK33" i="4"/>
  <c r="BK34" i="4"/>
  <c r="BK40" i="4" s="1"/>
  <c r="BK41" i="4" s="1"/>
  <c r="BK43" i="4" l="1"/>
  <c r="BN37" i="4"/>
  <c r="BN38" i="4" s="1"/>
  <c r="BO36" i="4" s="1"/>
  <c r="BM30" i="4"/>
  <c r="BM33" i="4" s="1"/>
  <c r="BL34" i="4"/>
  <c r="BL40" i="4" s="1"/>
  <c r="BL41" i="4" s="1"/>
  <c r="BL33" i="4"/>
  <c r="BN28" i="4"/>
  <c r="BO26" i="4" s="1"/>
  <c r="BL43" i="4" l="1"/>
  <c r="BO37" i="4"/>
  <c r="BO38" i="4"/>
  <c r="BP36" i="4" s="1"/>
  <c r="BM34" i="4"/>
  <c r="BM40" i="4" s="1"/>
  <c r="BM41" i="4" s="1"/>
  <c r="BN30" i="4"/>
  <c r="BN33" i="4" s="1"/>
  <c r="BO28" i="4"/>
  <c r="BP26" i="4" s="1"/>
  <c r="BO30" i="4" l="1"/>
  <c r="BM43" i="4"/>
  <c r="BP37" i="4"/>
  <c r="BP38" i="4" s="1"/>
  <c r="BQ36" i="4" s="1"/>
  <c r="BN34" i="4"/>
  <c r="BO33" i="4"/>
  <c r="BO34" i="4"/>
  <c r="BO40" i="4" s="1"/>
  <c r="BO41" i="4" s="1"/>
  <c r="BP28" i="4"/>
  <c r="BQ26" i="4" s="1"/>
  <c r="BO43" i="4" l="1"/>
  <c r="BN40" i="4"/>
  <c r="BN41" i="4" s="1"/>
  <c r="BN43" i="4" s="1"/>
  <c r="BQ37" i="4"/>
  <c r="BQ38" i="4" s="1"/>
  <c r="BP30" i="4"/>
  <c r="BP34" i="4" s="1"/>
  <c r="BP40" i="4" s="1"/>
  <c r="BP41" i="4" s="1"/>
  <c r="BP33" i="4"/>
  <c r="BQ28" i="4"/>
  <c r="BP43" i="4" l="1"/>
  <c r="BQ30" i="4"/>
  <c r="BQ34" i="4"/>
  <c r="C63" i="4" s="1"/>
  <c r="BQ33" i="4"/>
  <c r="BQ40" i="4" l="1"/>
  <c r="BQ41" i="4" s="1"/>
  <c r="BQ43" i="4" s="1"/>
  <c r="C58" i="4" s="1"/>
  <c r="C18" i="12" s="1"/>
  <c r="D6" i="13" l="1" a="1"/>
  <c r="D6" i="13" s="1"/>
  <c r="D49" i="2"/>
  <c r="D51" i="2" s="1"/>
  <c r="C19" i="12" l="1"/>
  <c r="B29" i="12" s="1"/>
  <c r="D15" i="6"/>
  <c r="D20" i="6" s="1"/>
  <c r="C23" i="6" s="1"/>
  <c r="B3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Githu Mundenchira</author>
  </authors>
  <commentList>
    <comment ref="AZ43" authorId="0" shapeId="0" xr:uid="{C0B6CB65-A23A-4A0B-9B9D-C1B7C5CFB2D7}">
      <text>
        <r>
          <rPr>
            <b/>
            <sz val="9"/>
            <color indexed="81"/>
            <rFont val="Tahoma"/>
            <family val="2"/>
          </rPr>
          <t>CRRR Calculation paused at end of accounting useful life to simplify calculations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<sst xmlns="http://schemas.openxmlformats.org/spreadsheetml/2006/main" count="461" uniqueCount="191">
  <si>
    <t>CAPEX / ISA</t>
  </si>
  <si>
    <t>Depreciation</t>
  </si>
  <si>
    <t>Interest</t>
  </si>
  <si>
    <t>EUL</t>
  </si>
  <si>
    <t>Depreciation Rate</t>
  </si>
  <si>
    <t>ROE</t>
  </si>
  <si>
    <t>Opening PPE</t>
  </si>
  <si>
    <t>Closing PPE</t>
  </si>
  <si>
    <t>Average PPE</t>
  </si>
  <si>
    <t>Depreciation Exp.</t>
  </si>
  <si>
    <t>UCC Open</t>
  </si>
  <si>
    <t>UCC Close</t>
  </si>
  <si>
    <t>Taxable Earnings</t>
  </si>
  <si>
    <t>CCA (Class 47 @ 8%)</t>
  </si>
  <si>
    <t>2025 Capital Deferred</t>
  </si>
  <si>
    <t>2025 Capital Avoided</t>
  </si>
  <si>
    <t>Deferred Revenue Requirement</t>
  </si>
  <si>
    <t>NWA Opex</t>
  </si>
  <si>
    <t>Assumptions</t>
  </si>
  <si>
    <t>NPV of Savings</t>
  </si>
  <si>
    <t>NPV NWA Opex</t>
  </si>
  <si>
    <t>Grossed-Up PILS</t>
  </si>
  <si>
    <t xml:space="preserve">Parameters </t>
  </si>
  <si>
    <t>2025 Capital Investment</t>
  </si>
  <si>
    <t>Key Parameters</t>
  </si>
  <si>
    <t>Capital Detail</t>
  </si>
  <si>
    <t>Depreciation Expense</t>
  </si>
  <si>
    <t>Equity Share</t>
  </si>
  <si>
    <t>Debt Share</t>
  </si>
  <si>
    <t>Net Asset Balance</t>
  </si>
  <si>
    <t>Year</t>
  </si>
  <si>
    <t>#</t>
  </si>
  <si>
    <t>Description</t>
  </si>
  <si>
    <t>Input</t>
  </si>
  <si>
    <t>Savings from Deferred Capex</t>
  </si>
  <si>
    <t>Savings from Avoided Capex</t>
  </si>
  <si>
    <t>Nominal Savings</t>
  </si>
  <si>
    <t>Detail found in "Avoidance BCA" tab</t>
  </si>
  <si>
    <t>NWA Benefit-Cost Analysis</t>
  </si>
  <si>
    <t>Deferred Capital</t>
  </si>
  <si>
    <t>Avoided Capital</t>
  </si>
  <si>
    <t>Costs</t>
  </si>
  <si>
    <t>+</t>
  </si>
  <si>
    <t xml:space="preserve">NPV of the revenue requirement associated with the load transfer capital investment to be made in 2030: </t>
  </si>
  <si>
    <t>=</t>
  </si>
  <si>
    <t>NPV Costs</t>
  </si>
  <si>
    <t>Benefits</t>
  </si>
  <si>
    <t>Less (-)</t>
  </si>
  <si>
    <t xml:space="preserve">NPV Costs: </t>
  </si>
  <si>
    <t>Equals (=)</t>
  </si>
  <si>
    <t>NPV Benefits</t>
  </si>
  <si>
    <t>Total</t>
  </si>
  <si>
    <t xml:space="preserve">Total NPV Benefits = </t>
  </si>
  <si>
    <t>Combined Tax Rate</t>
  </si>
  <si>
    <t>CCA (Class 47) rate</t>
  </si>
  <si>
    <t>NPV of ROE Avoidance</t>
  </si>
  <si>
    <t>2026-2029</t>
  </si>
  <si>
    <t>Margin on payments @25%</t>
  </si>
  <si>
    <t xml:space="preserve"> </t>
  </si>
  <si>
    <t>2026 Capital Investment</t>
  </si>
  <si>
    <t>2026 Capital Deferred</t>
  </si>
  <si>
    <t>2026 Capital Avoided</t>
  </si>
  <si>
    <t>2026-29 Benefits only NOMINAL</t>
  </si>
  <si>
    <t>2026-2029 Total</t>
  </si>
  <si>
    <t>2026 Capital Total</t>
  </si>
  <si>
    <t>Grand Total</t>
  </si>
  <si>
    <t>45</t>
  </si>
  <si>
    <t>15</t>
  </si>
  <si>
    <t>55</t>
  </si>
  <si>
    <t>60</t>
  </si>
  <si>
    <t>30</t>
  </si>
  <si>
    <t>25</t>
  </si>
  <si>
    <t>50</t>
  </si>
  <si>
    <t>65</t>
  </si>
  <si>
    <t>40</t>
  </si>
  <si>
    <t>35</t>
  </si>
  <si>
    <t>20</t>
  </si>
  <si>
    <t>Row Labels</t>
  </si>
  <si>
    <t>Sum of PPE Cost</t>
  </si>
  <si>
    <t>Opening Balance</t>
  </si>
  <si>
    <t>Closing Balance</t>
  </si>
  <si>
    <t>UL 15 Years</t>
  </si>
  <si>
    <t>UL 20 Years</t>
  </si>
  <si>
    <t>UL 30 Years</t>
  </si>
  <si>
    <t>UL 45 Years</t>
  </si>
  <si>
    <t>UL 50 Years</t>
  </si>
  <si>
    <t>UL 55 Years</t>
  </si>
  <si>
    <t>UL 60 Years</t>
  </si>
  <si>
    <t>UL 65 Years</t>
  </si>
  <si>
    <t xml:space="preserve">Total </t>
  </si>
  <si>
    <t>UL  25 Years</t>
  </si>
  <si>
    <t>UL 35 Years</t>
  </si>
  <si>
    <t>UL 40 Years</t>
  </si>
  <si>
    <t>Adjusted Cost</t>
  </si>
  <si>
    <t>CRRR: 4yr Deferred</t>
  </si>
  <si>
    <t>Administration Costs</t>
  </si>
  <si>
    <t>NPV CRRR 4yr Deferred</t>
  </si>
  <si>
    <t>2030-2095 Total</t>
  </si>
  <si>
    <t>2026-2095 Total</t>
  </si>
  <si>
    <t>2026-2095 NPV</t>
  </si>
  <si>
    <t>Administration Costs- LDR</t>
  </si>
  <si>
    <t>See Depreciation Schedule</t>
  </si>
  <si>
    <t>NPV of ROE 4yr Deferral</t>
  </si>
  <si>
    <t xml:space="preserve">in load transfer capital investment deferred for 4 years at an operational cost of </t>
  </si>
  <si>
    <t>Deferred / avoided assets are load transfer projects with useful life as shown in Depreciation Schedule</t>
  </si>
  <si>
    <t>Detail found in "4yr Deferral BCA" tab</t>
  </si>
  <si>
    <t>2026-2091 Total</t>
  </si>
  <si>
    <t>Benefit-Cost Analysis Data Filing Submission Template</t>
  </si>
  <si>
    <t xml:space="preserve">All electricity distributors must complete both the Summary tab and the Annual Values tab to accompany
their filing submission.
Values in the Summary tab should be linked to the Annual Values tab or other additional tabs included by the electricity distributor using formulas. </t>
  </si>
  <si>
    <t>Electricity distributors are strongly encouraged to include additional tabs providing the upstream calculations that deliver the Annual Values tab and Summary tab outputs.</t>
  </si>
  <si>
    <t>General Information</t>
  </si>
  <si>
    <t>Electricity Distributor Name</t>
  </si>
  <si>
    <t>Toronto Hydro</t>
  </si>
  <si>
    <t>Project or Program Name</t>
  </si>
  <si>
    <t>Description of NWS(s) (&lt;150 words)</t>
  </si>
  <si>
    <t>Year for Net Present Value</t>
  </si>
  <si>
    <t>Constant Dollar Year (i.e., nominal values deflated to this year)</t>
  </si>
  <si>
    <t>Distribution Service Test</t>
  </si>
  <si>
    <t>DST Benefits</t>
  </si>
  <si>
    <t>(Add more rows as required)</t>
  </si>
  <si>
    <t>Benefit</t>
  </si>
  <si>
    <t>Benefit Type</t>
  </si>
  <si>
    <t>NPV</t>
  </si>
  <si>
    <t>Load Transfer Deferral</t>
  </si>
  <si>
    <t>Distribution Capacity (Deferral or Avoidance Benefit)</t>
  </si>
  <si>
    <t>Total DST Benefit</t>
  </si>
  <si>
    <t>DST Costs</t>
  </si>
  <si>
    <t>Cost</t>
  </si>
  <si>
    <t>Cost Type</t>
  </si>
  <si>
    <t>DER Acquisition Cost</t>
  </si>
  <si>
    <t>Total DST Cost</t>
  </si>
  <si>
    <t>NPV Net DST Benefit</t>
  </si>
  <si>
    <t>Use only such rows as are required. Insert additional columns as required.</t>
  </si>
  <si>
    <t>Distribution Service Benefits</t>
  </si>
  <si>
    <t>Distribution Service Costs</t>
  </si>
  <si>
    <t>Calendar Year</t>
  </si>
  <si>
    <t>CRRR</t>
  </si>
  <si>
    <t xml:space="preserve">NPV of the operational costs of the non-wires solution (2026-2029): </t>
  </si>
  <si>
    <t xml:space="preserve">NPV of revenue requirement associated with capital investment deferred from 2026-29: </t>
  </si>
  <si>
    <t>Load Transfer Avoidance</t>
  </si>
  <si>
    <t>NPV of revenue requirement associated with capital investment avoided in 2026 over the 65-year EUL:</t>
  </si>
  <si>
    <t>NPV CRRR Reference</t>
  </si>
  <si>
    <t>NPV of ROE Reference</t>
  </si>
  <si>
    <t>IESO Social Discount Rate</t>
  </si>
  <si>
    <t>IESO Long Term Inflation Rate</t>
  </si>
  <si>
    <t>Integrated Regional Resource Plans: Guide to Assessing Non-Wires Alternatives, 26/05/2023</t>
  </si>
  <si>
    <t>Discount Rate (WACC)</t>
  </si>
  <si>
    <t>NWA OPEX-Payments</t>
  </si>
  <si>
    <t>NWA OPEX-Admin</t>
  </si>
  <si>
    <t>NWA OPEX-Total</t>
  </si>
  <si>
    <t>DER Operations, Maintenance, and Administrative (OM&amp;A) Costs</t>
  </si>
  <si>
    <t>MoP (%) x DER Payments ($)/ Net benefit ($)</t>
  </si>
  <si>
    <t>*excluding administration costs</t>
  </si>
  <si>
    <t>4yr LDR Budget*</t>
  </si>
  <si>
    <t>Local DR Initiative to defer or avoid load transfer</t>
  </si>
  <si>
    <t>Note 1</t>
  </si>
  <si>
    <t>Notes</t>
  </si>
  <si>
    <t>Useful Life</t>
  </si>
  <si>
    <t>Depreciation Schedule- Reference</t>
  </si>
  <si>
    <t>Depreciation Schedule- Deferral</t>
  </si>
  <si>
    <t>Depreciation Schedule- Avoidance</t>
  </si>
  <si>
    <t>2026 Capital Reference (portion to be deferred)</t>
  </si>
  <si>
    <t>CRRR: Avoided</t>
  </si>
  <si>
    <t>LDR Allocation</t>
  </si>
  <si>
    <t>Note 2</t>
  </si>
  <si>
    <t>DR Capacity Costs - Deferral/Avoidance</t>
  </si>
  <si>
    <t>Opex Local DR funding allocated to deferred proportionally to deferred and avoided costs</t>
  </si>
  <si>
    <t>For calculating capital avoidance savings, assumed that 4yrs of Local DR Opex is sufficient to avoid capital investment for its EUL.</t>
  </si>
  <si>
    <t>Discount rate based on Social Discount rate of 4% and inflation rate of 2% from OEB BCA Framework for Adressing Electricity System Needs</t>
  </si>
  <si>
    <t>Deferred / avoided assets are Class 47 with CCA of 8%. CCA calculations reflect acceleration capital cost allowance (CCA)  based on Bill C-15 which substantively enacted on 26 February, 2026</t>
  </si>
  <si>
    <t>NPV CRRR Avoided</t>
  </si>
  <si>
    <t>2026-2091 NPV</t>
  </si>
  <si>
    <t>Depreciation useful lives based on the typical useful lives expected from Load Demand Projects</t>
  </si>
  <si>
    <t>Note 3</t>
  </si>
  <si>
    <t>$15M Capital Expenditures in 2026 avoided</t>
  </si>
  <si>
    <t>2026-2029 ROE and interest rates used to calculate Capital-Related Revenue Requirement are aligned to rates approved in Toronto Hydro's 2025-2029 CIR Application, November 12, 2024</t>
  </si>
  <si>
    <t>NPV of 50% of Net DST Benefits</t>
  </si>
  <si>
    <t>NPV of Margin on Payments</t>
  </si>
  <si>
    <t xml:space="preserve">in load transfer capital investment avoided over the life of the assets (65 years overall) at an operational cost of </t>
  </si>
  <si>
    <t>Toronto Hydro will deploy local demand load response program to defer or avoid capital costs associated with load transfers, focusing on Finch TS, Leslie TS, Manby TS, Horner TS, Strachan TS, and Dufferin TS</t>
  </si>
  <si>
    <t>DSC, Section 11.3.4.(c)</t>
  </si>
  <si>
    <t>Modification to the BCA template to calculate eligibility in accordance with Section 11.3.3.(b) of the DSC</t>
  </si>
  <si>
    <t>Modification to the BCA template to calculate eligibility in accordance with Section 11.3.4.(e) of the DSC</t>
  </si>
  <si>
    <r>
      <rPr>
        <i/>
        <sz val="11"/>
        <color theme="1"/>
        <rFont val="Calibri"/>
        <family val="2"/>
        <scheme val="minor"/>
      </rPr>
      <t xml:space="preserve">Note 1: </t>
    </r>
    <r>
      <rPr>
        <sz val="11"/>
        <color theme="1"/>
        <rFont val="Calibri"/>
        <family val="2"/>
        <scheme val="minor"/>
      </rPr>
      <t xml:space="preserve"> As approved in Toronto Hydro's 2025-2029 CIR Application Decision issued November 12, 2024 (EB-2023-0195) and updated in Toronto Hydro's 2026 Annual IR Application Decision issued December 11, 2025 at pages 8-9.</t>
    </r>
  </si>
  <si>
    <r>
      <rPr>
        <i/>
        <sz val="11"/>
        <color theme="1"/>
        <rFont val="Calibri"/>
        <family val="2"/>
        <scheme val="minor"/>
      </rPr>
      <t>Note 2:</t>
    </r>
    <r>
      <rPr>
        <sz val="11"/>
        <color theme="1"/>
        <rFont val="Calibri"/>
        <family val="2"/>
        <scheme val="minor"/>
      </rPr>
      <t xml:space="preserve">  2026 capital expenditures of $38.7M inflated to $41.9M in 2030 using IESO's 2% long term inflation rate</t>
    </r>
  </si>
  <si>
    <r>
      <rPr>
        <i/>
        <sz val="11"/>
        <color theme="1"/>
        <rFont val="Calibri"/>
        <family val="2"/>
        <scheme val="minor"/>
      </rPr>
      <t>Note 3:</t>
    </r>
    <r>
      <rPr>
        <sz val="11"/>
        <color theme="1"/>
        <rFont val="Calibri"/>
        <family val="2"/>
        <scheme val="minor"/>
      </rPr>
      <t xml:space="preserve">  $15M of total Capital of $53.7M is avoided</t>
    </r>
  </si>
  <si>
    <t>$38.7M Capital Expenditures deferred from 2026 to 2030</t>
  </si>
  <si>
    <t>$41.9M Capital Expenditures in 2030 due to deferral from 2026</t>
  </si>
  <si>
    <t>File Number:</t>
  </si>
  <si>
    <t>EB-2026-0129</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</si>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</sst>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quot;$&quot;* #,##0_-;\-&quot;$&quot;* #,##0_-;_-&quot;$&quot;* &quot;-&quot;??_-;_-@_-"/>
    <numFmt numFmtId="165" formatCode="0.0%"/>
    <numFmt numFmtId="166" formatCode="_(&quot;$&quot;* #,##0_);_(&quot;$&quot;* \(#,##0\);_(&quot;$&quot;* &quot;-&quot;??_);_(@_)"/>
    <numFmt numFmtId="167" formatCode="&quot;$&quot;#,##0.00,,&quot; Millions&quot;"/>
    <numFmt numFmtId="168" formatCode="&quot;$&quot;#,##0"/>
    <numFmt numFmtId="169" formatCode="_-* #,##0_-;\-* #,##0_-;_-* &quot;-&quot;??_-;_-@_-"/>
  </numFmts>
  <fonts count="3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
      <b/>
      <sz val="11"/>
      <name val="Calibri"/>
      <family val="2"/>
      <scheme val="minor"/>
    </font>
    <font>
      <sz val="8"/>
      <name val="Calibri"/>
      <family val="2"/>
      <scheme val="minor"/>
    </font>
    <font>
      <i/>
      <sz val="10"/>
      <color theme="1"/>
      <name val="Calibri"/>
      <family val="2"/>
      <scheme val="minor"/>
    </font>
    <font>
      <b/>
      <sz val="12"/>
      <color theme="1"/>
      <name val="Calibri"/>
      <family val="2"/>
      <scheme val="minor"/>
    </font>
    <font>
      <i/>
      <sz val="11"/>
      <color theme="1"/>
      <name val="Calibri"/>
      <family val="2"/>
      <scheme val="minor"/>
    </font>
    <font>
      <b/>
      <sz val="9"/>
      <color indexed="81"/>
      <name val="Tahoma"/>
      <family val="2"/>
    </font>
    <font>
      <b/>
      <sz val="11"/>
      <color theme="0"/>
      <name val="Calibri"/>
      <family val="2"/>
      <scheme val="minor"/>
    </font>
    <font>
      <sz val="11"/>
      <color rgb="FFFF0000"/>
      <name val="Calibri"/>
      <family val="2"/>
      <scheme val="minor"/>
    </font>
    <font>
      <b/>
      <sz val="20"/>
      <color rgb="FF1576AB"/>
      <name val="Arial"/>
      <family val="2"/>
    </font>
    <font>
      <sz val="11"/>
      <color theme="1"/>
      <name val="Arial"/>
      <family val="2"/>
    </font>
    <font>
      <b/>
      <sz val="14"/>
      <name val="Arial"/>
      <family val="2"/>
    </font>
    <font>
      <b/>
      <sz val="10"/>
      <color rgb="FFFFFFFF"/>
      <name val="Arial"/>
      <family val="2"/>
    </font>
    <font>
      <b/>
      <sz val="12"/>
      <color theme="1"/>
      <name val="Gibson Book"/>
    </font>
    <font>
      <b/>
      <sz val="12"/>
      <color theme="1"/>
      <name val="Arial"/>
      <family val="2"/>
    </font>
    <font>
      <b/>
      <sz val="12"/>
      <name val="Arial"/>
      <family val="2"/>
    </font>
    <font>
      <i/>
      <sz val="11"/>
      <color theme="1"/>
      <name val="Arial"/>
      <family val="2"/>
    </font>
    <font>
      <sz val="10"/>
      <color theme="1"/>
      <name val="Gibson Book"/>
    </font>
    <font>
      <b/>
      <sz val="11"/>
      <color theme="1"/>
      <name val="Arial"/>
      <family val="2"/>
    </font>
    <font>
      <b/>
      <sz val="11"/>
      <name val="Arial"/>
      <family val="2"/>
    </font>
    <font>
      <sz val="10"/>
      <name val="Arial"/>
      <family val="2"/>
    </font>
    <font>
      <b/>
      <u/>
      <sz val="11"/>
      <color theme="1"/>
      <name val="Arial"/>
      <family val="2"/>
    </font>
    <font>
      <b/>
      <u/>
      <sz val="16"/>
      <color theme="1"/>
      <name val="Calibri"/>
      <family val="2"/>
      <scheme val="minor"/>
    </font>
    <font>
      <i/>
      <sz val="11"/>
      <name val="Arial"/>
      <family val="2"/>
    </font>
    <font>
      <b/>
      <i/>
      <sz val="12"/>
      <name val="Arial"/>
      <family val="2"/>
    </font>
    <font>
      <b/>
      <sz val="10"/>
      <name val="Arial"/>
      <family val="2"/>
    </font>
    <font>
      <sz val="8"/>
      <name val="Arial"/>
      <family val="2"/>
    </font>
  </fonts>
  <fills count="8">
    <fill>
      <patternFill patternType="none"/>
    </fill>
    <fill>
      <patternFill patternType="gray125"/>
    </fill>
    <fill>
      <patternFill patternType="solid">
        <fgColor theme="9"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005F55"/>
        <bgColor indexed="64"/>
      </patternFill>
    </fill>
    <fill>
      <patternFill patternType="solid">
        <fgColor rgb="FF4472C4"/>
        <bgColor indexed="64"/>
      </patternFill>
    </fill>
    <fill>
      <patternFill patternType="solid">
        <fgColor theme="6" tint="0.79998168889431442"/>
        <bgColor indexed="64"/>
      </patternFill>
    </fill>
  </fills>
  <borders count="3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style="medium">
        <color rgb="FF4472C4"/>
      </left>
      <right style="medium">
        <color rgb="FF4472C4"/>
      </right>
      <top style="medium">
        <color rgb="FF4472C4"/>
      </top>
      <bottom style="medium">
        <color theme="0"/>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bottom/>
      <diagonal/>
    </border>
    <border>
      <left style="medium">
        <color rgb="FF4472C4"/>
      </left>
      <right style="medium">
        <color rgb="FF4472C4"/>
      </right>
      <top style="medium">
        <color theme="0"/>
      </top>
      <bottom style="medium">
        <color rgb="FF4472C4"/>
      </bottom>
      <diagonal/>
    </border>
    <border>
      <left style="medium">
        <color rgb="FF4472C4"/>
      </left>
      <right style="medium">
        <color rgb="FF4472C4"/>
      </right>
      <top style="medium">
        <color rgb="FF4472C4"/>
      </top>
      <bottom/>
      <diagonal/>
    </border>
    <border>
      <left style="medium">
        <color rgb="FF4472C4"/>
      </left>
      <right style="medium">
        <color rgb="FF4472C4"/>
      </right>
      <top style="medium">
        <color rgb="FF4472C4"/>
      </top>
      <bottom style="thin">
        <color rgb="FF1576AB"/>
      </bottom>
      <diagonal/>
    </border>
    <border>
      <left style="thin">
        <color rgb="FF1576AB"/>
      </left>
      <right style="thin">
        <color rgb="FF1576AB"/>
      </right>
      <top/>
      <bottom/>
      <diagonal/>
    </border>
    <border>
      <left style="thin">
        <color rgb="FF1576AB"/>
      </left>
      <right style="thin">
        <color rgb="FF1576AB"/>
      </right>
      <top/>
      <bottom style="thin">
        <color rgb="FF1576AB"/>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4" fillId="0" borderId="0"/>
  </cellStyleXfs>
  <cellXfs count="190">
    <xf numFmtId="0" fontId="0" fillId="0" borderId="0" xfId="0"/>
    <xf numFmtId="0" fontId="0" fillId="0" borderId="1" xfId="0" applyBorder="1"/>
    <xf numFmtId="164" fontId="0" fillId="0" borderId="0" xfId="0" applyNumberFormat="1"/>
    <xf numFmtId="0" fontId="2" fillId="0" borderId="0" xfId="0" applyFont="1" applyAlignment="1">
      <alignment horizontal="right"/>
    </xf>
    <xf numFmtId="164" fontId="0" fillId="0" borderId="0" xfId="1" applyNumberFormat="1" applyFont="1"/>
    <xf numFmtId="10" fontId="0" fillId="0" borderId="0" xfId="2" applyNumberFormat="1" applyFont="1"/>
    <xf numFmtId="0" fontId="0" fillId="0" borderId="0" xfId="0" applyAlignment="1">
      <alignment horizontal="right"/>
    </xf>
    <xf numFmtId="0" fontId="3" fillId="0" borderId="0" xfId="0" applyFont="1"/>
    <xf numFmtId="164" fontId="0" fillId="0" borderId="0" xfId="0" applyNumberFormat="1" applyAlignment="1">
      <alignment horizontal="left"/>
    </xf>
    <xf numFmtId="0" fontId="0" fillId="0" borderId="0" xfId="0" applyAlignment="1">
      <alignment horizontal="center"/>
    </xf>
    <xf numFmtId="164" fontId="0" fillId="0" borderId="0" xfId="1" applyNumberFormat="1" applyFont="1" applyFill="1" applyBorder="1"/>
    <xf numFmtId="0" fontId="0" fillId="2" borderId="0" xfId="0" applyFill="1"/>
    <xf numFmtId="0" fontId="0" fillId="0" borderId="0" xfId="0" applyAlignment="1">
      <alignment horizontal="left"/>
    </xf>
    <xf numFmtId="0" fontId="2" fillId="0" borderId="4" xfId="0" applyFont="1" applyBorder="1"/>
    <xf numFmtId="165" fontId="0" fillId="0" borderId="1" xfId="2" applyNumberFormat="1" applyFont="1" applyBorder="1"/>
    <xf numFmtId="10" fontId="2" fillId="0" borderId="4" xfId="2" applyNumberFormat="1" applyFont="1" applyBorder="1"/>
    <xf numFmtId="0" fontId="0" fillId="0" borderId="1" xfId="0" applyBorder="1" applyAlignment="1">
      <alignment horizontal="left"/>
    </xf>
    <xf numFmtId="164" fontId="0" fillId="0" borderId="1" xfId="1" applyNumberFormat="1" applyFont="1" applyFill="1" applyBorder="1"/>
    <xf numFmtId="0" fontId="2" fillId="0" borderId="4" xfId="0" applyFont="1" applyBorder="1" applyAlignment="1">
      <alignment horizontal="center"/>
    </xf>
    <xf numFmtId="1" fontId="0" fillId="0" borderId="0" xfId="0" applyNumberFormat="1"/>
    <xf numFmtId="10" fontId="0" fillId="0" borderId="0" xfId="2" applyNumberFormat="1" applyFont="1" applyFill="1"/>
    <xf numFmtId="10" fontId="2" fillId="0" borderId="4" xfId="2" applyNumberFormat="1" applyFont="1" applyFill="1" applyBorder="1"/>
    <xf numFmtId="0" fontId="2" fillId="0" borderId="3" xfId="0" applyFont="1" applyBorder="1"/>
    <xf numFmtId="0" fontId="0" fillId="0" borderId="3" xfId="0" applyBorder="1"/>
    <xf numFmtId="165" fontId="0" fillId="0" borderId="0" xfId="2" applyNumberFormat="1" applyFont="1" applyFill="1" applyBorder="1"/>
    <xf numFmtId="165" fontId="0" fillId="0" borderId="0" xfId="2" applyNumberFormat="1" applyFont="1" applyFill="1" applyAlignment="1">
      <alignment horizontal="right"/>
    </xf>
    <xf numFmtId="166" fontId="0" fillId="0" borderId="0" xfId="1" applyNumberFormat="1" applyFont="1" applyFill="1"/>
    <xf numFmtId="166" fontId="0" fillId="0" borderId="0" xfId="1" applyNumberFormat="1" applyFont="1"/>
    <xf numFmtId="166" fontId="0" fillId="0" borderId="0" xfId="1" applyNumberFormat="1" applyFont="1" applyFill="1" applyBorder="1"/>
    <xf numFmtId="166" fontId="0" fillId="0" borderId="0" xfId="1" applyNumberFormat="1" applyFont="1" applyBorder="1"/>
    <xf numFmtId="166" fontId="2" fillId="0" borderId="0" xfId="1" applyNumberFormat="1" applyFont="1"/>
    <xf numFmtId="166" fontId="2" fillId="0" borderId="0" xfId="1" applyNumberFormat="1" applyFont="1" applyFill="1"/>
    <xf numFmtId="0" fontId="0" fillId="0" borderId="0" xfId="0" applyAlignment="1">
      <alignment vertical="center"/>
    </xf>
    <xf numFmtId="0" fontId="0" fillId="0" borderId="1" xfId="0" applyBorder="1" applyAlignment="1">
      <alignment vertical="center"/>
    </xf>
    <xf numFmtId="0" fontId="2" fillId="0" borderId="4" xfId="0" applyFont="1" applyBorder="1" applyAlignment="1">
      <alignment horizontal="center" vertical="center"/>
    </xf>
    <xf numFmtId="0" fontId="0" fillId="0" borderId="0" xfId="0" applyAlignment="1">
      <alignment horizontal="center" vertical="center"/>
    </xf>
    <xf numFmtId="0" fontId="2" fillId="0" borderId="3" xfId="0" applyFont="1" applyBorder="1" applyAlignment="1">
      <alignment horizontal="center"/>
    </xf>
    <xf numFmtId="166" fontId="2" fillId="3" borderId="0" xfId="1" applyNumberFormat="1" applyFont="1" applyFill="1"/>
    <xf numFmtId="6" fontId="0" fillId="0" borderId="0" xfId="0" applyNumberFormat="1"/>
    <xf numFmtId="166" fontId="0" fillId="2" borderId="0" xfId="1" applyNumberFormat="1" applyFont="1" applyFill="1" applyBorder="1"/>
    <xf numFmtId="166" fontId="0" fillId="0" borderId="0" xfId="0" applyNumberFormat="1"/>
    <xf numFmtId="166" fontId="0" fillId="0" borderId="0" xfId="0" applyNumberFormat="1" applyAlignment="1">
      <alignment horizontal="right"/>
    </xf>
    <xf numFmtId="0" fontId="0" fillId="0" borderId="1" xfId="0" applyBorder="1" applyAlignment="1">
      <alignment horizontal="center" vertical="center"/>
    </xf>
    <xf numFmtId="0" fontId="0" fillId="0" borderId="0" xfId="0" applyAlignment="1">
      <alignment vertical="center" wrapText="1"/>
    </xf>
    <xf numFmtId="166" fontId="2" fillId="0" borderId="0" xfId="0" applyNumberFormat="1" applyFont="1"/>
    <xf numFmtId="166" fontId="2" fillId="0" borderId="0" xfId="0" applyNumberFormat="1" applyFont="1" applyAlignment="1">
      <alignment horizontal="right"/>
    </xf>
    <xf numFmtId="0" fontId="0" fillId="0" borderId="4" xfId="0" applyBorder="1" applyAlignment="1">
      <alignment horizontal="right"/>
    </xf>
    <xf numFmtId="0" fontId="0" fillId="0" borderId="5" xfId="0" applyBorder="1" applyAlignment="1">
      <alignment horizontal="right"/>
    </xf>
    <xf numFmtId="166" fontId="0" fillId="0" borderId="5" xfId="0" applyNumberFormat="1" applyBorder="1"/>
    <xf numFmtId="166" fontId="2" fillId="0" borderId="1" xfId="0" applyNumberFormat="1" applyFont="1" applyBorder="1" applyAlignment="1">
      <alignment horizontal="center" vertical="center"/>
    </xf>
    <xf numFmtId="0" fontId="5" fillId="3" borderId="0" xfId="0" applyFont="1" applyFill="1"/>
    <xf numFmtId="0" fontId="4" fillId="3" borderId="0" xfId="0" applyFont="1" applyFill="1"/>
    <xf numFmtId="166" fontId="0" fillId="0" borderId="0" xfId="1" applyNumberFormat="1" applyFont="1" applyFill="1" applyBorder="1" applyAlignment="1">
      <alignment horizontal="center"/>
    </xf>
    <xf numFmtId="0" fontId="2" fillId="0" borderId="4" xfId="0" applyFont="1" applyBorder="1" applyAlignment="1">
      <alignment horizontal="left"/>
    </xf>
    <xf numFmtId="165" fontId="0" fillId="0" borderId="0" xfId="2" applyNumberFormat="1" applyFont="1" applyFill="1"/>
    <xf numFmtId="165" fontId="0" fillId="0" borderId="0" xfId="0" applyNumberFormat="1"/>
    <xf numFmtId="9" fontId="0" fillId="0" borderId="0" xfId="0" applyNumberFormat="1"/>
    <xf numFmtId="0" fontId="2" fillId="3" borderId="0" xfId="0" applyFont="1" applyFill="1"/>
    <xf numFmtId="0" fontId="7" fillId="0" borderId="0" xfId="0" applyFont="1"/>
    <xf numFmtId="0" fontId="8" fillId="0" borderId="0" xfId="0" applyFont="1"/>
    <xf numFmtId="0" fontId="2" fillId="0" borderId="7" xfId="0" applyFont="1" applyBorder="1" applyAlignment="1">
      <alignment horizontal="center"/>
    </xf>
    <xf numFmtId="0" fontId="2" fillId="0" borderId="4" xfId="0" applyFont="1" applyBorder="1" applyAlignment="1">
      <alignment horizontal="center" wrapText="1"/>
    </xf>
    <xf numFmtId="10" fontId="2" fillId="0" borderId="8" xfId="2" applyNumberFormat="1" applyFont="1" applyBorder="1" applyAlignment="1">
      <alignment horizontal="center" wrapText="1"/>
    </xf>
    <xf numFmtId="0" fontId="2" fillId="0" borderId="9" xfId="0" applyFont="1" applyBorder="1" applyAlignment="1">
      <alignment vertical="top"/>
    </xf>
    <xf numFmtId="0" fontId="0" fillId="0" borderId="0" xfId="0" applyAlignment="1">
      <alignment horizontal="center" vertical="top" wrapText="1"/>
    </xf>
    <xf numFmtId="0" fontId="0" fillId="0" borderId="10" xfId="0" applyBorder="1" applyAlignment="1">
      <alignment horizontal="center" vertical="top" wrapText="1"/>
    </xf>
    <xf numFmtId="0" fontId="2" fillId="0" borderId="11" xfId="0" applyFont="1" applyBorder="1" applyAlignment="1">
      <alignment vertical="top"/>
    </xf>
    <xf numFmtId="0" fontId="0" fillId="0" borderId="1" xfId="0" applyBorder="1" applyAlignment="1">
      <alignment horizontal="center" vertical="top" wrapText="1"/>
    </xf>
    <xf numFmtId="0" fontId="0" fillId="0" borderId="12" xfId="0" applyBorder="1" applyAlignment="1">
      <alignment horizontal="center"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2" fillId="0" borderId="13" xfId="0" applyFont="1" applyBorder="1" applyAlignment="1">
      <alignment vertical="top"/>
    </xf>
    <xf numFmtId="0" fontId="0" fillId="0" borderId="11" xfId="0" applyBorder="1" applyAlignment="1">
      <alignment vertical="top"/>
    </xf>
    <xf numFmtId="167" fontId="2" fillId="0" borderId="0" xfId="0" applyNumberFormat="1" applyFont="1" applyAlignment="1">
      <alignment horizontal="center" vertical="top" wrapText="1"/>
    </xf>
    <xf numFmtId="167" fontId="2" fillId="0" borderId="1" xfId="0" applyNumberFormat="1" applyFont="1" applyBorder="1" applyAlignment="1">
      <alignment horizontal="center" vertical="top" wrapText="1"/>
    </xf>
    <xf numFmtId="167" fontId="2" fillId="0" borderId="10" xfId="0" applyNumberFormat="1" applyFont="1" applyBorder="1" applyAlignment="1">
      <alignment horizontal="center" vertical="top" wrapText="1"/>
    </xf>
    <xf numFmtId="0" fontId="9" fillId="0" borderId="0" xfId="0" quotePrefix="1" applyFont="1" applyAlignment="1">
      <alignment horizontal="center" vertical="top" wrapText="1"/>
    </xf>
    <xf numFmtId="165" fontId="0" fillId="0" borderId="0" xfId="2" applyNumberFormat="1" applyFont="1" applyBorder="1"/>
    <xf numFmtId="166" fontId="0" fillId="4" borderId="0" xfId="1" applyNumberFormat="1" applyFont="1" applyFill="1" applyBorder="1"/>
    <xf numFmtId="166" fontId="0" fillId="0" borderId="0" xfId="0" applyNumberFormat="1" applyAlignment="1">
      <alignment horizontal="center" vertical="center"/>
    </xf>
    <xf numFmtId="166" fontId="0" fillId="0" borderId="5" xfId="0" applyNumberFormat="1" applyBorder="1" applyAlignment="1">
      <alignment horizontal="center" vertical="center"/>
    </xf>
    <xf numFmtId="166" fontId="2" fillId="0" borderId="0" xfId="0" applyNumberFormat="1" applyFont="1" applyAlignment="1">
      <alignment horizontal="center" vertical="center"/>
    </xf>
    <xf numFmtId="167" fontId="2" fillId="0" borderId="12" xfId="0" applyNumberFormat="1" applyFont="1" applyBorder="1" applyAlignment="1">
      <alignment horizontal="center" vertical="top" wrapText="1"/>
    </xf>
    <xf numFmtId="0" fontId="0" fillId="0" borderId="4" xfId="0" applyBorder="1" applyAlignment="1">
      <alignment horizontal="center"/>
    </xf>
    <xf numFmtId="166" fontId="0" fillId="0" borderId="6" xfId="1" applyNumberFormat="1" applyFont="1" applyBorder="1"/>
    <xf numFmtId="43" fontId="0" fillId="0" borderId="0" xfId="3" applyFont="1"/>
    <xf numFmtId="0" fontId="0" fillId="5" borderId="0" xfId="0" applyFill="1"/>
    <xf numFmtId="0" fontId="11" fillId="5" borderId="0" xfId="0" applyFont="1" applyFill="1"/>
    <xf numFmtId="1" fontId="0" fillId="0" borderId="0" xfId="0" applyNumberFormat="1" applyAlignment="1">
      <alignment wrapText="1"/>
    </xf>
    <xf numFmtId="0" fontId="12" fillId="0" borderId="0" xfId="0" applyFont="1" applyAlignment="1">
      <alignment horizontal="right"/>
    </xf>
    <xf numFmtId="6" fontId="12" fillId="0" borderId="0" xfId="0" applyNumberFormat="1" applyFont="1"/>
    <xf numFmtId="166" fontId="4" fillId="0" borderId="0" xfId="1" applyNumberFormat="1" applyFont="1" applyFill="1"/>
    <xf numFmtId="164" fontId="2" fillId="0" borderId="0" xfId="1" applyNumberFormat="1" applyFont="1"/>
    <xf numFmtId="0" fontId="14" fillId="4" borderId="0" xfId="0" applyFont="1" applyFill="1"/>
    <xf numFmtId="0" fontId="15" fillId="4" borderId="1" xfId="0" applyFont="1" applyFill="1" applyBorder="1" applyAlignment="1">
      <alignment vertical="center" wrapText="1"/>
    </xf>
    <xf numFmtId="0" fontId="14" fillId="4" borderId="1" xfId="0" applyFont="1" applyFill="1" applyBorder="1"/>
    <xf numFmtId="0" fontId="16" fillId="6" borderId="18" xfId="0" applyFont="1" applyFill="1" applyBorder="1" applyAlignment="1">
      <alignment vertical="center" wrapText="1"/>
    </xf>
    <xf numFmtId="0" fontId="17" fillId="0" borderId="19" xfId="0" applyFont="1" applyBorder="1" applyAlignment="1">
      <alignment vertical="center" wrapText="1"/>
    </xf>
    <xf numFmtId="0" fontId="16" fillId="6" borderId="20" xfId="0" applyFont="1" applyFill="1" applyBorder="1" applyAlignment="1">
      <alignment vertical="center" wrapText="1"/>
    </xf>
    <xf numFmtId="0" fontId="16" fillId="6" borderId="21" xfId="0" applyFont="1" applyFill="1" applyBorder="1" applyAlignment="1">
      <alignment vertical="top" wrapText="1"/>
    </xf>
    <xf numFmtId="0" fontId="18" fillId="0" borderId="19" xfId="0" applyFont="1" applyBorder="1" applyAlignment="1">
      <alignment vertical="center" wrapText="1"/>
    </xf>
    <xf numFmtId="0" fontId="19" fillId="4" borderId="0" xfId="0" applyFont="1" applyFill="1" applyAlignment="1">
      <alignment vertical="center" wrapText="1"/>
    </xf>
    <xf numFmtId="0" fontId="20" fillId="4" borderId="0" xfId="0" applyFont="1" applyFill="1"/>
    <xf numFmtId="0" fontId="21" fillId="0" borderId="19" xfId="0" applyFont="1" applyBorder="1" applyAlignment="1">
      <alignment vertical="center" wrapText="1"/>
    </xf>
    <xf numFmtId="164" fontId="18" fillId="0" borderId="19" xfId="1" applyNumberFormat="1" applyFont="1" applyBorder="1" applyAlignment="1">
      <alignment vertical="center" wrapText="1"/>
    </xf>
    <xf numFmtId="0" fontId="22" fillId="4" borderId="16" xfId="0" applyFont="1" applyFill="1" applyBorder="1"/>
    <xf numFmtId="0" fontId="14" fillId="4" borderId="17" xfId="0" applyFont="1" applyFill="1" applyBorder="1"/>
    <xf numFmtId="0" fontId="16" fillId="6" borderId="19" xfId="0" applyFont="1" applyFill="1" applyBorder="1" applyAlignment="1">
      <alignment vertical="center" wrapText="1"/>
    </xf>
    <xf numFmtId="164" fontId="18" fillId="0" borderId="19" xfId="0" applyNumberFormat="1" applyFont="1" applyBorder="1" applyAlignment="1">
      <alignment vertical="center" wrapText="1"/>
    </xf>
    <xf numFmtId="0" fontId="23" fillId="4" borderId="0" xfId="0" applyFont="1" applyFill="1" applyAlignment="1">
      <alignment vertical="center"/>
    </xf>
    <xf numFmtId="0" fontId="16" fillId="6" borderId="22" xfId="0" applyFont="1" applyFill="1" applyBorder="1" applyAlignment="1">
      <alignment vertical="center" wrapText="1"/>
    </xf>
    <xf numFmtId="0" fontId="16" fillId="6" borderId="23" xfId="0" applyFont="1" applyFill="1" applyBorder="1" applyAlignment="1">
      <alignment vertical="center" wrapText="1"/>
    </xf>
    <xf numFmtId="0" fontId="24" fillId="4" borderId="24" xfId="0" applyFont="1" applyFill="1" applyBorder="1" applyAlignment="1">
      <alignment vertical="center" wrapText="1"/>
    </xf>
    <xf numFmtId="168" fontId="24" fillId="4" borderId="24" xfId="0" applyNumberFormat="1" applyFont="1" applyFill="1" applyBorder="1" applyAlignment="1">
      <alignment vertical="center" wrapText="1"/>
    </xf>
    <xf numFmtId="168" fontId="24" fillId="4" borderId="25" xfId="0" applyNumberFormat="1" applyFont="1" applyFill="1" applyBorder="1" applyAlignment="1">
      <alignment vertical="center" wrapText="1"/>
    </xf>
    <xf numFmtId="0" fontId="24" fillId="4" borderId="25" xfId="0" applyFont="1" applyFill="1" applyBorder="1" applyAlignment="1">
      <alignment vertical="center" wrapText="1"/>
    </xf>
    <xf numFmtId="166" fontId="0" fillId="0" borderId="15" xfId="0" applyNumberFormat="1" applyBorder="1"/>
    <xf numFmtId="0" fontId="22" fillId="4" borderId="0" xfId="0" applyFont="1" applyFill="1"/>
    <xf numFmtId="164" fontId="14" fillId="4" borderId="0" xfId="0" applyNumberFormat="1" applyFont="1" applyFill="1"/>
    <xf numFmtId="0" fontId="16" fillId="6" borderId="0" xfId="0" applyFont="1" applyFill="1" applyAlignment="1">
      <alignment vertical="center" wrapText="1"/>
    </xf>
    <xf numFmtId="168" fontId="24" fillId="4" borderId="0" xfId="0" applyNumberFormat="1" applyFont="1" applyFill="1" applyAlignment="1">
      <alignment vertical="center" wrapText="1"/>
    </xf>
    <xf numFmtId="0" fontId="16" fillId="0" borderId="0" xfId="0" applyFont="1" applyAlignment="1">
      <alignment vertical="center" wrapText="1"/>
    </xf>
    <xf numFmtId="0" fontId="0" fillId="0" borderId="15" xfId="0" applyBorder="1" applyAlignment="1">
      <alignment horizontal="right"/>
    </xf>
    <xf numFmtId="166" fontId="0" fillId="0" borderId="15" xfId="1" applyNumberFormat="1" applyFont="1" applyFill="1" applyBorder="1"/>
    <xf numFmtId="0" fontId="9" fillId="0" borderId="0" xfId="0" applyFont="1"/>
    <xf numFmtId="10" fontId="9" fillId="0" borderId="0" xfId="2" applyNumberFormat="1" applyFont="1"/>
    <xf numFmtId="166" fontId="2" fillId="0" borderId="1" xfId="1" applyNumberFormat="1" applyFont="1" applyBorder="1"/>
    <xf numFmtId="0" fontId="9" fillId="0" borderId="0" xfId="0" applyFont="1" applyAlignment="1">
      <alignment horizontal="right"/>
    </xf>
    <xf numFmtId="0" fontId="4" fillId="0" borderId="0" xfId="0" applyFont="1" applyAlignment="1">
      <alignment horizontal="right"/>
    </xf>
    <xf numFmtId="6" fontId="4" fillId="0" borderId="0" xfId="0" applyNumberFormat="1" applyFont="1"/>
    <xf numFmtId="9" fontId="14" fillId="4" borderId="0" xfId="2" applyFont="1" applyFill="1"/>
    <xf numFmtId="9" fontId="18" fillId="0" borderId="19" xfId="2" applyFont="1" applyBorder="1" applyAlignment="1">
      <alignment vertical="center" wrapText="1"/>
    </xf>
    <xf numFmtId="164" fontId="18" fillId="4" borderId="19" xfId="0" applyNumberFormat="1" applyFont="1" applyFill="1" applyBorder="1"/>
    <xf numFmtId="0" fontId="14" fillId="4" borderId="0" xfId="0" applyFont="1" applyFill="1" applyAlignment="1">
      <alignment horizontal="center"/>
    </xf>
    <xf numFmtId="0" fontId="25" fillId="4" borderId="0" xfId="0" applyFont="1" applyFill="1" applyAlignment="1">
      <alignment horizontal="center"/>
    </xf>
    <xf numFmtId="0" fontId="0" fillId="0" borderId="6" xfId="0" applyBorder="1"/>
    <xf numFmtId="43" fontId="0" fillId="0" borderId="6" xfId="3" applyFont="1" applyBorder="1"/>
    <xf numFmtId="43" fontId="0" fillId="0" borderId="6" xfId="0" applyNumberFormat="1" applyBorder="1"/>
    <xf numFmtId="0" fontId="2" fillId="0" borderId="6" xfId="0" applyFont="1" applyBorder="1"/>
    <xf numFmtId="43" fontId="2" fillId="0" borderId="6" xfId="3" applyFont="1" applyBorder="1"/>
    <xf numFmtId="0" fontId="11" fillId="5" borderId="6" xfId="0" applyFont="1" applyFill="1" applyBorder="1"/>
    <xf numFmtId="169" fontId="0" fillId="0" borderId="6" xfId="3" applyNumberFormat="1" applyFont="1" applyBorder="1"/>
    <xf numFmtId="169" fontId="2" fillId="0" borderId="6" xfId="3" applyNumberFormat="1" applyFont="1" applyBorder="1"/>
    <xf numFmtId="169" fontId="0" fillId="0" borderId="6" xfId="0" applyNumberFormat="1" applyBorder="1"/>
    <xf numFmtId="169" fontId="0" fillId="0" borderId="0" xfId="0" applyNumberFormat="1"/>
    <xf numFmtId="0" fontId="26" fillId="0" borderId="0" xfId="0" applyFont="1"/>
    <xf numFmtId="0" fontId="0" fillId="5" borderId="6" xfId="0" applyFill="1" applyBorder="1"/>
    <xf numFmtId="0" fontId="0" fillId="0" borderId="29" xfId="0" applyBorder="1"/>
    <xf numFmtId="43" fontId="0" fillId="0" borderId="29" xfId="0" applyNumberFormat="1" applyBorder="1"/>
    <xf numFmtId="0" fontId="0" fillId="5" borderId="26" xfId="0" applyFill="1" applyBorder="1"/>
    <xf numFmtId="43" fontId="2" fillId="0" borderId="6" xfId="0" applyNumberFormat="1" applyFont="1" applyBorder="1"/>
    <xf numFmtId="165" fontId="0" fillId="0" borderId="0" xfId="2" applyNumberFormat="1" applyFont="1" applyBorder="1" applyAlignment="1">
      <alignment horizontal="right" wrapText="1"/>
    </xf>
    <xf numFmtId="10" fontId="0" fillId="0" borderId="0" xfId="2" applyNumberFormat="1" applyFont="1" applyFill="1" applyBorder="1"/>
    <xf numFmtId="166" fontId="2" fillId="0" borderId="0" xfId="1" applyNumberFormat="1" applyFont="1" applyBorder="1"/>
    <xf numFmtId="166" fontId="2" fillId="0" borderId="5" xfId="0" applyNumberFormat="1" applyFont="1" applyBorder="1"/>
    <xf numFmtId="9" fontId="7" fillId="0" borderId="0" xfId="2" applyFont="1" applyBorder="1" applyAlignment="1">
      <alignment horizontal="center"/>
    </xf>
    <xf numFmtId="0" fontId="2" fillId="0" borderId="0" xfId="0" applyFont="1"/>
    <xf numFmtId="0" fontId="2" fillId="0" borderId="0" xfId="0" applyFont="1" applyAlignment="1">
      <alignment horizontal="center"/>
    </xf>
    <xf numFmtId="6" fontId="0" fillId="0" borderId="0" xfId="3" applyNumberFormat="1" applyFont="1"/>
    <xf numFmtId="0" fontId="27" fillId="4" borderId="0" xfId="0" applyFont="1" applyFill="1"/>
    <xf numFmtId="0" fontId="4" fillId="0" borderId="0" xfId="0" applyFont="1" applyAlignment="1">
      <alignment vertical="center"/>
    </xf>
    <xf numFmtId="0" fontId="3" fillId="3" borderId="0" xfId="0" applyFont="1" applyFill="1"/>
    <xf numFmtId="166" fontId="1" fillId="0" borderId="0" xfId="1" applyNumberFormat="1" applyFont="1" applyFill="1" applyBorder="1" applyAlignment="1">
      <alignment horizontal="center"/>
    </xf>
    <xf numFmtId="166" fontId="2" fillId="2" borderId="0" xfId="2" applyNumberFormat="1" applyFont="1" applyFill="1" applyBorder="1"/>
    <xf numFmtId="166" fontId="0" fillId="2" borderId="1" xfId="1" applyNumberFormat="1" applyFont="1" applyFill="1" applyBorder="1"/>
    <xf numFmtId="166" fontId="4" fillId="4" borderId="0" xfId="1" applyNumberFormat="1" applyFont="1" applyFill="1"/>
    <xf numFmtId="0" fontId="0" fillId="4" borderId="0" xfId="0" applyFill="1"/>
    <xf numFmtId="166" fontId="0" fillId="4" borderId="0" xfId="1" applyNumberFormat="1" applyFont="1" applyFill="1"/>
    <xf numFmtId="0" fontId="2" fillId="4" borderId="0" xfId="0" applyFont="1" applyFill="1"/>
    <xf numFmtId="44" fontId="14" fillId="4" borderId="0" xfId="0" applyNumberFormat="1" applyFont="1" applyFill="1"/>
    <xf numFmtId="0" fontId="28" fillId="0" borderId="19" xfId="0" applyFont="1" applyBorder="1" applyAlignment="1">
      <alignment vertical="center" wrapText="1"/>
    </xf>
    <xf numFmtId="0" fontId="14" fillId="4" borderId="0" xfId="0" applyFont="1" applyFill="1" applyAlignment="1">
      <alignment horizontal="center" vertical="top"/>
    </xf>
    <xf numFmtId="0" fontId="0" fillId="0" borderId="9" xfId="0" applyBorder="1"/>
    <xf numFmtId="0" fontId="13" fillId="4" borderId="0" xfId="0" applyFont="1" applyFill="1" applyAlignment="1">
      <alignment horizontal="left" wrapText="1"/>
    </xf>
    <xf numFmtId="0" fontId="14" fillId="4" borderId="0" xfId="0" applyFont="1" applyFill="1" applyAlignment="1">
      <alignment horizontal="left" wrapText="1"/>
    </xf>
    <xf numFmtId="0" fontId="23" fillId="4" borderId="0" xfId="0" applyFont="1" applyFill="1" applyAlignment="1">
      <alignment horizontal="center" vertical="center" wrapText="1"/>
    </xf>
    <xf numFmtId="0" fontId="2" fillId="0" borderId="2" xfId="0" applyFont="1" applyBorder="1" applyAlignment="1">
      <alignment horizontal="center" vertical="top" wrapText="1"/>
    </xf>
    <xf numFmtId="0" fontId="2" fillId="0" borderId="14" xfId="0" applyFont="1" applyBorder="1" applyAlignment="1">
      <alignment horizontal="center" vertical="top" wrapText="1"/>
    </xf>
    <xf numFmtId="167" fontId="2" fillId="0" borderId="1" xfId="0" applyNumberFormat="1" applyFont="1" applyBorder="1" applyAlignment="1">
      <alignment horizontal="center" vertical="top" wrapText="1"/>
    </xf>
    <xf numFmtId="167" fontId="2" fillId="0" borderId="12" xfId="0" applyNumberFormat="1" applyFont="1" applyBorder="1" applyAlignment="1">
      <alignment horizontal="center" vertical="top" wrapText="1"/>
    </xf>
    <xf numFmtId="0" fontId="0" fillId="0" borderId="0" xfId="0" applyAlignment="1">
      <alignment horizontal="center" vertical="center"/>
    </xf>
    <xf numFmtId="0" fontId="0" fillId="0" borderId="0" xfId="0" applyAlignment="1">
      <alignment vertical="top" wrapText="1"/>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6" xfId="0" applyFont="1" applyFill="1" applyBorder="1" applyAlignment="1">
      <alignment horizontal="center" vertical="center"/>
    </xf>
    <xf numFmtId="0" fontId="30" fillId="7" borderId="30" xfId="4" applyFont="1" applyFill="1" applyBorder="1" applyAlignment="1" applyProtection="1">
      <alignment horizontal="right"/>
      <protection locked="0"/>
    </xf>
    <xf numFmtId="15" fontId="30" fillId="7" borderId="0" xfId="4" applyNumberFormat="1" applyFont="1" applyFill="1" applyAlignment="1" applyProtection="1">
      <alignment horizontal="right" vertical="top"/>
      <protection locked="0"/>
    </xf>
    <xf numFmtId="0" fontId="29" fillId="4" borderId="0" xfId="4" applyFont="1" applyFill="1" applyProtection="1">
      <protection locked="0"/>
    </xf>
  </cellXfs>
  <cellStyles count="5">
    <cellStyle name="Comma" xfId="3" builtinId="3"/>
    <cellStyle name="Currency" xfId="1" builtinId="4"/>
    <cellStyle name="Normal" xfId="0" builtinId="0"/>
    <cellStyle name="Normal 2 15" xfId="4" xr:uid="{27EE8642-B502-488D-A877-DA100486104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xdr:colOff>
      <xdr:row>9</xdr:row>
      <xdr:rowOff>50347</xdr:rowOff>
    </xdr:from>
    <xdr:to>
      <xdr:col>9</xdr:col>
      <xdr:colOff>574459</xdr:colOff>
      <xdr:row>35</xdr:row>
      <xdr:rowOff>16781</xdr:rowOff>
    </xdr:to>
    <xdr:grpSp>
      <xdr:nvGrpSpPr>
        <xdr:cNvPr id="2" name="Group 1" descr="Ontario Energy Board Log">
          <a:extLst>
            <a:ext uri="{FF2B5EF4-FFF2-40B4-BE49-F238E27FC236}">
              <a16:creationId xmlns:a16="http://schemas.microsoft.com/office/drawing/2014/main" id="{559B2AF7-DE2A-4449-8C97-E35A55688357}"/>
            </a:ext>
          </a:extLst>
        </xdr:cNvPr>
        <xdr:cNvGrpSpPr>
          <a:grpSpLocks noChangeAspect="1"/>
        </xdr:cNvGrpSpPr>
      </xdr:nvGrpSpPr>
      <xdr:grpSpPr>
        <a:xfrm>
          <a:off x="6350" y="3206021"/>
          <a:ext cx="5786152" cy="4704086"/>
          <a:chOff x="0" y="0"/>
          <a:chExt cx="7772400" cy="5982936"/>
        </a:xfrm>
      </xdr:grpSpPr>
      <xdr:pic>
        <xdr:nvPicPr>
          <xdr:cNvPr id="3" name="Picture 2">
            <a:extLst>
              <a:ext uri="{FF2B5EF4-FFF2-40B4-BE49-F238E27FC236}">
                <a16:creationId xmlns:a16="http://schemas.microsoft.com/office/drawing/2014/main" id="{EBD96809-A472-D465-3DEF-914C78B142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72400" cy="3672205"/>
          </a:xfrm>
          <a:prstGeom prst="rect">
            <a:avLst/>
          </a:prstGeom>
          <a:noFill/>
          <a:ln>
            <a:noFill/>
          </a:ln>
        </xdr:spPr>
      </xdr:pic>
      <xdr:pic>
        <xdr:nvPicPr>
          <xdr:cNvPr id="4" name="Graphic 20" descr="Ontario Energy Board Logo">
            <a:extLst>
              <a:ext uri="{FF2B5EF4-FFF2-40B4-BE49-F238E27FC236}">
                <a16:creationId xmlns:a16="http://schemas.microsoft.com/office/drawing/2014/main" id="{1945F67F-3008-F5CA-B760-EBA7841C52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16476"/>
            <a:ext cx="7772400" cy="5966460"/>
          </a:xfrm>
          <a:prstGeom prst="rect">
            <a:avLst/>
          </a:prstGeom>
        </xdr:spPr>
      </xdr:pic>
    </xdr:grpSp>
    <xdr:clientData/>
  </xdr:twoCellAnchor>
  <xdr:twoCellAnchor>
    <xdr:from>
      <xdr:col>0</xdr:col>
      <xdr:colOff>50618</xdr:colOff>
      <xdr:row>2</xdr:row>
      <xdr:rowOff>136071</xdr:rowOff>
    </xdr:from>
    <xdr:to>
      <xdr:col>4</xdr:col>
      <xdr:colOff>150857</xdr:colOff>
      <xdr:row>2</xdr:row>
      <xdr:rowOff>153851</xdr:rowOff>
    </xdr:to>
    <xdr:grpSp>
      <xdr:nvGrpSpPr>
        <xdr:cNvPr id="5" name="Group 4">
          <a:extLst>
            <a:ext uri="{FF2B5EF4-FFF2-40B4-BE49-F238E27FC236}">
              <a16:creationId xmlns:a16="http://schemas.microsoft.com/office/drawing/2014/main" id="{B0ADC4ED-6B2E-4314-860B-EECEEC732C73}"/>
            </a:ext>
            <a:ext uri="{C183D7F6-B498-43B3-948B-1728B52AA6E4}">
              <adec:decorative xmlns:adec="http://schemas.microsoft.com/office/drawing/2017/decorative" val="1"/>
            </a:ext>
          </a:extLst>
        </xdr:cNvPr>
        <xdr:cNvGrpSpPr>
          <a:grpSpLocks/>
        </xdr:cNvGrpSpPr>
      </xdr:nvGrpSpPr>
      <xdr:grpSpPr bwMode="auto">
        <a:xfrm>
          <a:off x="50618" y="500506"/>
          <a:ext cx="2419369" cy="17780"/>
          <a:chOff x="1375" y="223"/>
          <a:chExt cx="4010" cy="28"/>
        </a:xfrm>
      </xdr:grpSpPr>
      <xdr:sp macro="" textlink="">
        <xdr:nvSpPr>
          <xdr:cNvPr id="6" name="docshape33">
            <a:extLst>
              <a:ext uri="{FF2B5EF4-FFF2-40B4-BE49-F238E27FC236}">
                <a16:creationId xmlns:a16="http://schemas.microsoft.com/office/drawing/2014/main" id="{A7A7C0CE-5846-6CFB-37C0-BF89EFA23CEB}"/>
              </a:ext>
            </a:extLst>
          </xdr:cNvPr>
          <xdr:cNvSpPr>
            <a:spLocks noChangeArrowheads="1"/>
          </xdr:cNvSpPr>
        </xdr:nvSpPr>
        <xdr:spPr bwMode="auto">
          <a:xfrm>
            <a:off x="1375" y="223"/>
            <a:ext cx="804" cy="28"/>
          </a:xfrm>
          <a:prstGeom prst="rect">
            <a:avLst/>
          </a:prstGeom>
          <a:solidFill>
            <a:srgbClr val="1476AB"/>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 name="docshape34">
            <a:extLst>
              <a:ext uri="{FF2B5EF4-FFF2-40B4-BE49-F238E27FC236}">
                <a16:creationId xmlns:a16="http://schemas.microsoft.com/office/drawing/2014/main" id="{C0E21C0A-F52A-9D21-50B2-ADB2D226B5DA}"/>
              </a:ext>
            </a:extLst>
          </xdr:cNvPr>
          <xdr:cNvSpPr>
            <a:spLocks noChangeArrowheads="1"/>
          </xdr:cNvSpPr>
        </xdr:nvSpPr>
        <xdr:spPr bwMode="auto">
          <a:xfrm>
            <a:off x="2179" y="223"/>
            <a:ext cx="804" cy="28"/>
          </a:xfrm>
          <a:prstGeom prst="rect">
            <a:avLst/>
          </a:prstGeom>
          <a:solidFill>
            <a:srgbClr val="C0D52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 name="docshape35">
            <a:extLst>
              <a:ext uri="{FF2B5EF4-FFF2-40B4-BE49-F238E27FC236}">
                <a16:creationId xmlns:a16="http://schemas.microsoft.com/office/drawing/2014/main" id="{88447684-6280-CC2C-26BA-F7B9F05EDB8F}"/>
              </a:ext>
            </a:extLst>
          </xdr:cNvPr>
          <xdr:cNvSpPr>
            <a:spLocks noChangeArrowheads="1"/>
          </xdr:cNvSpPr>
        </xdr:nvSpPr>
        <xdr:spPr bwMode="auto">
          <a:xfrm>
            <a:off x="2982" y="223"/>
            <a:ext cx="804" cy="28"/>
          </a:xfrm>
          <a:prstGeom prst="rect">
            <a:avLst/>
          </a:prstGeom>
          <a:solidFill>
            <a:srgbClr val="96226B"/>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 name="docshape36">
            <a:extLst>
              <a:ext uri="{FF2B5EF4-FFF2-40B4-BE49-F238E27FC236}">
                <a16:creationId xmlns:a16="http://schemas.microsoft.com/office/drawing/2014/main" id="{D589CA83-EC67-6592-4963-729843C89AA0}"/>
              </a:ext>
            </a:extLst>
          </xdr:cNvPr>
          <xdr:cNvSpPr>
            <a:spLocks noChangeArrowheads="1"/>
          </xdr:cNvSpPr>
        </xdr:nvSpPr>
        <xdr:spPr bwMode="auto">
          <a:xfrm>
            <a:off x="3786" y="223"/>
            <a:ext cx="804" cy="28"/>
          </a:xfrm>
          <a:prstGeom prst="rect">
            <a:avLst/>
          </a:prstGeom>
          <a:solidFill>
            <a:srgbClr val="576F33"/>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 name="docshape37">
            <a:extLst>
              <a:ext uri="{FF2B5EF4-FFF2-40B4-BE49-F238E27FC236}">
                <a16:creationId xmlns:a16="http://schemas.microsoft.com/office/drawing/2014/main" id="{02D87CC8-503F-C65F-6576-2B8956382EFA}"/>
              </a:ext>
            </a:extLst>
          </xdr:cNvPr>
          <xdr:cNvSpPr>
            <a:spLocks noChangeArrowheads="1"/>
          </xdr:cNvSpPr>
        </xdr:nvSpPr>
        <xdr:spPr bwMode="auto">
          <a:xfrm>
            <a:off x="4581" y="223"/>
            <a:ext cx="804" cy="28"/>
          </a:xfrm>
          <a:prstGeom prst="rect">
            <a:avLst/>
          </a:prstGeom>
          <a:solidFill>
            <a:srgbClr val="D63D27"/>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grpSp>
    <xdr:clientData/>
  </xdr:twoCellAnchor>
  <xdr:twoCellAnchor>
    <xdr:from>
      <xdr:col>0</xdr:col>
      <xdr:colOff>0</xdr:colOff>
      <xdr:row>0</xdr:row>
      <xdr:rowOff>149678</xdr:rowOff>
    </xdr:from>
    <xdr:to>
      <xdr:col>4</xdr:col>
      <xdr:colOff>176891</xdr:colOff>
      <xdr:row>2</xdr:row>
      <xdr:rowOff>122464</xdr:rowOff>
    </xdr:to>
    <xdr:sp macro="" textlink="">
      <xdr:nvSpPr>
        <xdr:cNvPr id="11" name="TextBox 10">
          <a:extLst>
            <a:ext uri="{FF2B5EF4-FFF2-40B4-BE49-F238E27FC236}">
              <a16:creationId xmlns:a16="http://schemas.microsoft.com/office/drawing/2014/main" id="{2DE76EAD-539A-49CB-8BF6-40B845B13073}"/>
            </a:ext>
          </a:extLst>
        </xdr:cNvPr>
        <xdr:cNvSpPr txBox="1"/>
      </xdr:nvSpPr>
      <xdr:spPr>
        <a:xfrm>
          <a:off x="0" y="149678"/>
          <a:ext cx="2500991" cy="334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latin typeface="Arial" panose="020B0604020202020204" pitchFamily="34" charset="0"/>
              <a:cs typeface="Arial" panose="020B0604020202020204" pitchFamily="34" charset="0"/>
            </a:rPr>
            <a:t>Ontario Energy Board</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re-Filed/S03%20Program%20Overview%20and%20Incentive%20Proposal/Appendix%20B%20BCA%20Model/MoP%20BCA_Appendix%20A_-MoP_GM_18032026.xlsx" TargetMode="External"/><Relationship Id="rId2" Type="http://schemas.openxmlformats.org/officeDocument/2006/relationships/externalLinkPath" Target="file:///\\torontohydro.com\YDrive\Finance\Finance%20Division%20Access\Budget%20Reports\2026%20Budget\Capital\Ad-Hoc\Margin%20on%20Payments\MoP%20BCA_Appendix%20A_-MoP_GM_18032026.xlsx" TargetMode="External"/><Relationship Id="rId1" Type="http://schemas.openxmlformats.org/officeDocument/2006/relationships/externalLinkPath" Target="/divisions/regulatorylegal/2025RateApp/Exhibits/MOP%20Application/Pre-Filed/S03%20Program%20Overview%20and%20Incentive%20Proposal/Appendix%20B%20BCA%20Model/MoP%20BCA_Appendix%20A_-MoP_GM_1803202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nance/Finance%20Division%20Access/Budget%20Reports/2026%20Budget/Capital/Ad-Hoc/Island%20MS%20BCA/TH%20NWA_OEB_Draft_BCA%20Framework2024-04-15_CD%20v9.xlsx" TargetMode="External"/><Relationship Id="rId2" Type="http://schemas.openxmlformats.org/officeDocument/2006/relationships/externalLinkPath" Target="file:///Y:\Finance\Finance%20Division%20Access\Budget%20Reports\2026%20Budget\Capital\Ad-Hoc\Island%20MS%20BCA\TH%20NWA_OEB_Draft_BCA%20Framework2024-04-15_CD%20v9.xlsx" TargetMode="External"/><Relationship Id="rId1" Type="http://schemas.openxmlformats.org/officeDocument/2006/relationships/externalLinkPath" Target="/Finance/Finance%20Division%20Access/Budget%20Reports/2026%20Budget/Capital/Ad-Hoc/Island%20MS%20BCA/TH%20NWA_OEB_Draft_BCA%20Framework2024-04-15_CD%20v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0 Cover"/>
      <sheetName val="01 Summary"/>
      <sheetName val="02 Annual Values"/>
      <sheetName val="Tables"/>
      <sheetName val="Assumptions and Summary"/>
      <sheetName val="BCA"/>
      <sheetName val="4 yr Deferral BCA"/>
      <sheetName val="Avoidance BCA"/>
      <sheetName val="Depreciation Schedule"/>
      <sheetName val="Depreciation Schedule 4yr Defer"/>
      <sheetName val="Assumptions"/>
    </sheetNames>
    <sheetDataSet>
      <sheetData sheetId="0"/>
      <sheetData sheetId="1"/>
      <sheetData sheetId="2"/>
      <sheetData sheetId="3"/>
      <sheetData sheetId="4">
        <row r="14">
          <cell r="C14">
            <v>5.9987248090614884E-2</v>
          </cell>
        </row>
      </sheetData>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00 Cover"/>
      <sheetName val="01 Summary"/>
      <sheetName val="02 Annual Values"/>
      <sheetName val="Assumptions and Summary"/>
      <sheetName val="Summary"/>
      <sheetName val="8yr Deferral BCA"/>
      <sheetName val="8yr Deferral BCA - Battery Only"/>
      <sheetName val="8yr Deferral BCA - Cable Only"/>
      <sheetName val="2026 Cable Option"/>
      <sheetName val="BESS 8yr UL Assumption "/>
      <sheetName val="Depreciation Schedule- Battery"/>
      <sheetName val="Depreciation Schedule- Cable"/>
      <sheetName val="CCA Schedule- Battery"/>
      <sheetName val="CCA Schedule- Cable"/>
      <sheetName val="Avoidance BCA"/>
      <sheetName val="Assumptions"/>
      <sheetName val="99 LookUps"/>
    </sheetNames>
    <sheetDataSet>
      <sheetData sheetId="0" refreshError="1"/>
      <sheetData sheetId="1" refreshError="1"/>
      <sheetData sheetId="2" refreshError="1"/>
      <sheetData sheetId="3">
        <row r="11">
          <cell r="C11">
            <v>5.8979999999999998E-2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18D9-C9F0-4804-A713-F04C1605F582}">
  <sheetPr>
    <tabColor rgb="FFD72C00"/>
  </sheetPr>
  <dimension ref="A2:N9"/>
  <sheetViews>
    <sheetView tabSelected="1" zoomScale="115" zoomScaleNormal="115" workbookViewId="0">
      <selection activeCell="N3" sqref="N3"/>
    </sheetView>
  </sheetViews>
  <sheetFormatPr defaultColWidth="8.7109375" defaultRowHeight="14.25"/>
  <cols>
    <col min="1" max="12" width="8.7109375" style="93"/>
    <col min="13" max="14" width="14.140625" style="93" customWidth="1"/>
    <col min="15" max="16384" width="8.7109375" style="93"/>
  </cols>
  <sheetData>
    <row r="2" spans="1:14">
      <c r="M2" s="189" t="s">
        <v>188</v>
      </c>
      <c r="N2" s="187" t="s">
        <v>189</v>
      </c>
    </row>
    <row r="3" spans="1:14">
      <c r="M3" s="189" t="s">
        <v>190</v>
      </c>
      <c r="N3" s="188">
        <v>46240</v>
      </c>
    </row>
    <row r="6" spans="1:14" ht="50.45" customHeight="1">
      <c r="A6" s="173" t="s">
        <v>107</v>
      </c>
      <c r="B6" s="173"/>
      <c r="C6" s="173"/>
      <c r="D6" s="173"/>
      <c r="E6" s="173"/>
      <c r="F6" s="173"/>
      <c r="G6" s="173"/>
      <c r="H6" s="173"/>
      <c r="I6" s="173"/>
      <c r="J6" s="173"/>
    </row>
    <row r="8" spans="1:14" ht="77.45" customHeight="1">
      <c r="A8" s="174" t="s">
        <v>108</v>
      </c>
      <c r="B8" s="174"/>
      <c r="C8" s="174"/>
      <c r="D8" s="174"/>
      <c r="E8" s="174"/>
      <c r="F8" s="174"/>
      <c r="G8" s="174"/>
      <c r="H8" s="174"/>
      <c r="I8" s="174"/>
      <c r="J8" s="174"/>
    </row>
    <row r="9" spans="1:14" ht="35.25" customHeight="1">
      <c r="A9" s="174" t="s">
        <v>109</v>
      </c>
      <c r="B9" s="174"/>
      <c r="C9" s="174"/>
      <c r="D9" s="174"/>
      <c r="E9" s="174"/>
      <c r="F9" s="174"/>
      <c r="G9" s="174"/>
      <c r="H9" s="174"/>
      <c r="I9" s="174"/>
      <c r="J9" s="174"/>
    </row>
  </sheetData>
  <mergeCells count="3">
    <mergeCell ref="A6:J6"/>
    <mergeCell ref="A8:J8"/>
    <mergeCell ref="A9:J9"/>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EA98D-EFDC-4F9D-9AF6-4A0D2FEA150A}">
  <sheetPr>
    <tabColor rgb="FF92D050"/>
  </sheetPr>
  <dimension ref="A1:BP69"/>
  <sheetViews>
    <sheetView showGridLines="0" zoomScale="85" zoomScaleNormal="85" workbookViewId="0"/>
  </sheetViews>
  <sheetFormatPr defaultRowHeight="15" outlineLevelRow="1"/>
  <cols>
    <col min="1" max="1" width="13.140625" bestFit="1" customWidth="1"/>
    <col min="2" max="2" width="16" bestFit="1" customWidth="1"/>
    <col min="3" max="42" width="14.28515625" bestFit="1" customWidth="1"/>
    <col min="43" max="58" width="13.28515625" bestFit="1" customWidth="1"/>
    <col min="59" max="67" width="11.5703125" bestFit="1" customWidth="1"/>
    <col min="68" max="68" width="10.5703125" bestFit="1" customWidth="1"/>
  </cols>
  <sheetData>
    <row r="1" spans="1:68" ht="21">
      <c r="A1" s="145" t="s">
        <v>158</v>
      </c>
    </row>
    <row r="2" spans="1:68">
      <c r="A2" s="124" t="s">
        <v>172</v>
      </c>
    </row>
    <row r="3" spans="1:68">
      <c r="A3" s="86"/>
      <c r="B3" s="86"/>
      <c r="C3" s="87">
        <v>2026</v>
      </c>
      <c r="D3" s="87">
        <v>2027</v>
      </c>
      <c r="E3" s="87">
        <v>2028</v>
      </c>
      <c r="F3" s="87">
        <v>2029</v>
      </c>
      <c r="G3" s="87">
        <v>2030</v>
      </c>
      <c r="H3" s="87">
        <v>2031</v>
      </c>
      <c r="I3" s="87">
        <v>2032</v>
      </c>
      <c r="J3" s="87">
        <v>2033</v>
      </c>
      <c r="K3" s="87">
        <v>2034</v>
      </c>
      <c r="L3" s="87">
        <v>2035</v>
      </c>
      <c r="M3" s="87">
        <v>2036</v>
      </c>
      <c r="N3" s="87">
        <v>2037</v>
      </c>
      <c r="O3" s="87">
        <v>2038</v>
      </c>
      <c r="P3" s="87">
        <v>2039</v>
      </c>
      <c r="Q3" s="87">
        <v>2040</v>
      </c>
      <c r="R3" s="87">
        <v>2041</v>
      </c>
      <c r="S3" s="87">
        <v>2042</v>
      </c>
      <c r="T3" s="87">
        <v>2043</v>
      </c>
      <c r="U3" s="87">
        <v>2044</v>
      </c>
      <c r="V3" s="87">
        <v>2045</v>
      </c>
      <c r="W3" s="87">
        <v>2046</v>
      </c>
      <c r="X3" s="87">
        <v>2047</v>
      </c>
      <c r="Y3" s="87">
        <v>2048</v>
      </c>
      <c r="Z3" s="87">
        <v>2049</v>
      </c>
      <c r="AA3" s="87">
        <v>2050</v>
      </c>
      <c r="AB3" s="87">
        <v>2051</v>
      </c>
      <c r="AC3" s="87">
        <v>2052</v>
      </c>
      <c r="AD3" s="87">
        <v>2053</v>
      </c>
      <c r="AE3" s="87">
        <v>2054</v>
      </c>
      <c r="AF3" s="87">
        <v>2055</v>
      </c>
      <c r="AG3" s="87">
        <v>2056</v>
      </c>
      <c r="AH3" s="87">
        <v>2057</v>
      </c>
      <c r="AI3" s="87">
        <v>2058</v>
      </c>
      <c r="AJ3" s="87">
        <v>2059</v>
      </c>
      <c r="AK3" s="87">
        <v>2060</v>
      </c>
      <c r="AL3" s="87">
        <v>2061</v>
      </c>
      <c r="AM3" s="87">
        <v>2062</v>
      </c>
      <c r="AN3" s="87">
        <v>2063</v>
      </c>
      <c r="AO3" s="87">
        <v>2064</v>
      </c>
      <c r="AP3" s="87">
        <v>2065</v>
      </c>
      <c r="AQ3" s="87">
        <v>2066</v>
      </c>
      <c r="AR3" s="87">
        <v>2067</v>
      </c>
      <c r="AS3" s="87">
        <v>2068</v>
      </c>
      <c r="AT3" s="87">
        <v>2069</v>
      </c>
      <c r="AU3" s="87">
        <v>2070</v>
      </c>
      <c r="AV3" s="87">
        <v>2071</v>
      </c>
      <c r="AW3" s="87">
        <v>2072</v>
      </c>
      <c r="AX3" s="87">
        <v>2073</v>
      </c>
      <c r="AY3" s="87">
        <v>2074</v>
      </c>
      <c r="AZ3" s="87">
        <v>2075</v>
      </c>
      <c r="BA3" s="87">
        <v>2076</v>
      </c>
      <c r="BB3" s="87">
        <v>2077</v>
      </c>
      <c r="BC3" s="87">
        <v>2078</v>
      </c>
      <c r="BD3" s="87">
        <v>2079</v>
      </c>
      <c r="BE3" s="87">
        <v>2080</v>
      </c>
      <c r="BF3" s="87">
        <v>2081</v>
      </c>
      <c r="BG3" s="87">
        <v>2082</v>
      </c>
      <c r="BH3" s="87">
        <v>2083</v>
      </c>
      <c r="BI3" s="87">
        <v>2084</v>
      </c>
      <c r="BJ3" s="87">
        <v>2085</v>
      </c>
      <c r="BK3" s="87">
        <v>2086</v>
      </c>
      <c r="BL3" s="87">
        <v>2087</v>
      </c>
      <c r="BM3" s="87">
        <v>2088</v>
      </c>
      <c r="BN3" s="87">
        <v>2089</v>
      </c>
      <c r="BO3" s="87">
        <v>2090</v>
      </c>
      <c r="BP3" s="87">
        <v>2091</v>
      </c>
    </row>
    <row r="4" spans="1:68" hidden="1" outlineLevel="1">
      <c r="A4" s="135" t="s">
        <v>157</v>
      </c>
      <c r="B4" s="135" t="s">
        <v>78</v>
      </c>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row>
    <row r="5" spans="1:68" hidden="1" outlineLevel="1">
      <c r="A5" s="135" t="s">
        <v>67</v>
      </c>
      <c r="B5" s="141">
        <f>+'Depreciation Schedule 4yr Defer'!B5</f>
        <v>170192.26014713646</v>
      </c>
      <c r="C5" s="143">
        <f>(B5/A5)*0.5</f>
        <v>5673.0753382378816</v>
      </c>
      <c r="D5" s="143">
        <f>$B5/$A5</f>
        <v>11346.150676475763</v>
      </c>
      <c r="E5" s="143">
        <f t="shared" ref="E5:Q5" si="0">$B5/$A5</f>
        <v>11346.150676475763</v>
      </c>
      <c r="F5" s="143">
        <f t="shared" si="0"/>
        <v>11346.150676475763</v>
      </c>
      <c r="G5" s="143">
        <f t="shared" si="0"/>
        <v>11346.150676475763</v>
      </c>
      <c r="H5" s="143">
        <f t="shared" si="0"/>
        <v>11346.150676475763</v>
      </c>
      <c r="I5" s="143">
        <f t="shared" si="0"/>
        <v>11346.150676475763</v>
      </c>
      <c r="J5" s="143">
        <f t="shared" si="0"/>
        <v>11346.150676475763</v>
      </c>
      <c r="K5" s="143">
        <f t="shared" si="0"/>
        <v>11346.150676475763</v>
      </c>
      <c r="L5" s="143">
        <f t="shared" si="0"/>
        <v>11346.150676475763</v>
      </c>
      <c r="M5" s="143">
        <f t="shared" si="0"/>
        <v>11346.150676475763</v>
      </c>
      <c r="N5" s="143">
        <f t="shared" si="0"/>
        <v>11346.150676475763</v>
      </c>
      <c r="O5" s="143">
        <f t="shared" si="0"/>
        <v>11346.150676475763</v>
      </c>
      <c r="P5" s="143">
        <f t="shared" si="0"/>
        <v>11346.150676475763</v>
      </c>
      <c r="Q5" s="143">
        <f t="shared" si="0"/>
        <v>11346.150676475763</v>
      </c>
      <c r="R5" s="143">
        <f>$B5/$A5/2</f>
        <v>5673.0753382378816</v>
      </c>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row>
    <row r="6" spans="1:68" hidden="1" outlineLevel="1">
      <c r="A6" s="135" t="s">
        <v>76</v>
      </c>
      <c r="B6" s="141">
        <f>+'Depreciation Schedule 4yr Defer'!B6</f>
        <v>455692.04677731876</v>
      </c>
      <c r="C6" s="143">
        <f t="shared" ref="C6:C15" si="1">(B6/A6)*0.5</f>
        <v>11392.301169432969</v>
      </c>
      <c r="D6" s="143">
        <f t="shared" ref="D6:S15" si="2">$B6/$A6</f>
        <v>22784.602338865938</v>
      </c>
      <c r="E6" s="143">
        <f t="shared" si="2"/>
        <v>22784.602338865938</v>
      </c>
      <c r="F6" s="143">
        <f t="shared" si="2"/>
        <v>22784.602338865938</v>
      </c>
      <c r="G6" s="143">
        <f t="shared" si="2"/>
        <v>22784.602338865938</v>
      </c>
      <c r="H6" s="143">
        <f t="shared" si="2"/>
        <v>22784.602338865938</v>
      </c>
      <c r="I6" s="143">
        <f t="shared" si="2"/>
        <v>22784.602338865938</v>
      </c>
      <c r="J6" s="143">
        <f t="shared" si="2"/>
        <v>22784.602338865938</v>
      </c>
      <c r="K6" s="143">
        <f t="shared" si="2"/>
        <v>22784.602338865938</v>
      </c>
      <c r="L6" s="143">
        <f t="shared" si="2"/>
        <v>22784.602338865938</v>
      </c>
      <c r="M6" s="143">
        <f t="shared" si="2"/>
        <v>22784.602338865938</v>
      </c>
      <c r="N6" s="143">
        <f t="shared" si="2"/>
        <v>22784.602338865938</v>
      </c>
      <c r="O6" s="143">
        <f t="shared" si="2"/>
        <v>22784.602338865938</v>
      </c>
      <c r="P6" s="143">
        <f t="shared" si="2"/>
        <v>22784.602338865938</v>
      </c>
      <c r="Q6" s="143">
        <f t="shared" si="2"/>
        <v>22784.602338865938</v>
      </c>
      <c r="R6" s="143">
        <f t="shared" si="2"/>
        <v>22784.602338865938</v>
      </c>
      <c r="S6" s="143">
        <f t="shared" si="2"/>
        <v>22784.602338865938</v>
      </c>
      <c r="T6" s="143">
        <f t="shared" ref="T6:AI15" si="3">$B6/$A6</f>
        <v>22784.602338865938</v>
      </c>
      <c r="U6" s="143">
        <f t="shared" si="3"/>
        <v>22784.602338865938</v>
      </c>
      <c r="V6" s="143">
        <f t="shared" si="3"/>
        <v>22784.602338865938</v>
      </c>
      <c r="W6" s="143">
        <f>$B6/$A6/2</f>
        <v>11392.301169432969</v>
      </c>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row>
    <row r="7" spans="1:68" hidden="1" outlineLevel="1">
      <c r="A7" s="135" t="s">
        <v>71</v>
      </c>
      <c r="B7" s="141">
        <f>+'Depreciation Schedule 4yr Defer'!B7</f>
        <v>319830.73630580853</v>
      </c>
      <c r="C7" s="143">
        <f t="shared" si="1"/>
        <v>6396.6147261161705</v>
      </c>
      <c r="D7" s="143">
        <f t="shared" si="2"/>
        <v>12793.229452232341</v>
      </c>
      <c r="E7" s="143">
        <f t="shared" si="2"/>
        <v>12793.229452232341</v>
      </c>
      <c r="F7" s="143">
        <f t="shared" si="2"/>
        <v>12793.229452232341</v>
      </c>
      <c r="G7" s="143">
        <f t="shared" si="2"/>
        <v>12793.229452232341</v>
      </c>
      <c r="H7" s="143">
        <f t="shared" si="2"/>
        <v>12793.229452232341</v>
      </c>
      <c r="I7" s="143">
        <f t="shared" si="2"/>
        <v>12793.229452232341</v>
      </c>
      <c r="J7" s="143">
        <f t="shared" si="2"/>
        <v>12793.229452232341</v>
      </c>
      <c r="K7" s="143">
        <f t="shared" si="2"/>
        <v>12793.229452232341</v>
      </c>
      <c r="L7" s="143">
        <f t="shared" si="2"/>
        <v>12793.229452232341</v>
      </c>
      <c r="M7" s="143">
        <f t="shared" si="2"/>
        <v>12793.229452232341</v>
      </c>
      <c r="N7" s="143">
        <f t="shared" si="2"/>
        <v>12793.229452232341</v>
      </c>
      <c r="O7" s="143">
        <f t="shared" si="2"/>
        <v>12793.229452232341</v>
      </c>
      <c r="P7" s="143">
        <f t="shared" si="2"/>
        <v>12793.229452232341</v>
      </c>
      <c r="Q7" s="143">
        <f t="shared" si="2"/>
        <v>12793.229452232341</v>
      </c>
      <c r="R7" s="143">
        <f t="shared" si="2"/>
        <v>12793.229452232341</v>
      </c>
      <c r="S7" s="143">
        <f t="shared" si="2"/>
        <v>12793.229452232341</v>
      </c>
      <c r="T7" s="143">
        <f t="shared" si="3"/>
        <v>12793.229452232341</v>
      </c>
      <c r="U7" s="143">
        <f t="shared" si="3"/>
        <v>12793.229452232341</v>
      </c>
      <c r="V7" s="143">
        <f t="shared" si="3"/>
        <v>12793.229452232341</v>
      </c>
      <c r="W7" s="143">
        <f t="shared" si="3"/>
        <v>12793.229452232341</v>
      </c>
      <c r="X7" s="143">
        <f t="shared" si="3"/>
        <v>12793.229452232341</v>
      </c>
      <c r="Y7" s="143">
        <f t="shared" si="3"/>
        <v>12793.229452232341</v>
      </c>
      <c r="Z7" s="143">
        <f t="shared" si="3"/>
        <v>12793.229452232341</v>
      </c>
      <c r="AA7" s="143">
        <f t="shared" si="3"/>
        <v>12793.229452232341</v>
      </c>
      <c r="AB7" s="143">
        <f>$B7/$A7/2</f>
        <v>6396.6147261161705</v>
      </c>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row>
    <row r="8" spans="1:68" hidden="1" outlineLevel="1">
      <c r="A8" s="135" t="s">
        <v>70</v>
      </c>
      <c r="B8" s="141">
        <f>+'Depreciation Schedule 4yr Defer'!B8</f>
        <v>1263180.5579376658</v>
      </c>
      <c r="C8" s="143">
        <f t="shared" si="1"/>
        <v>21053.009298961097</v>
      </c>
      <c r="D8" s="143">
        <f t="shared" si="2"/>
        <v>42106.018597922193</v>
      </c>
      <c r="E8" s="143">
        <f t="shared" si="2"/>
        <v>42106.018597922193</v>
      </c>
      <c r="F8" s="143">
        <f t="shared" si="2"/>
        <v>42106.018597922193</v>
      </c>
      <c r="G8" s="143">
        <f t="shared" si="2"/>
        <v>42106.018597922193</v>
      </c>
      <c r="H8" s="143">
        <f t="shared" si="2"/>
        <v>42106.018597922193</v>
      </c>
      <c r="I8" s="143">
        <f t="shared" si="2"/>
        <v>42106.018597922193</v>
      </c>
      <c r="J8" s="143">
        <f t="shared" si="2"/>
        <v>42106.018597922193</v>
      </c>
      <c r="K8" s="143">
        <f t="shared" si="2"/>
        <v>42106.018597922193</v>
      </c>
      <c r="L8" s="143">
        <f t="shared" si="2"/>
        <v>42106.018597922193</v>
      </c>
      <c r="M8" s="143">
        <f t="shared" si="2"/>
        <v>42106.018597922193</v>
      </c>
      <c r="N8" s="143">
        <f t="shared" si="2"/>
        <v>42106.018597922193</v>
      </c>
      <c r="O8" s="143">
        <f t="shared" si="2"/>
        <v>42106.018597922193</v>
      </c>
      <c r="P8" s="143">
        <f t="shared" si="2"/>
        <v>42106.018597922193</v>
      </c>
      <c r="Q8" s="143">
        <f t="shared" si="2"/>
        <v>42106.018597922193</v>
      </c>
      <c r="R8" s="143">
        <f t="shared" si="2"/>
        <v>42106.018597922193</v>
      </c>
      <c r="S8" s="143">
        <f t="shared" si="2"/>
        <v>42106.018597922193</v>
      </c>
      <c r="T8" s="143">
        <f t="shared" si="3"/>
        <v>42106.018597922193</v>
      </c>
      <c r="U8" s="143">
        <f t="shared" si="3"/>
        <v>42106.018597922193</v>
      </c>
      <c r="V8" s="143">
        <f t="shared" si="3"/>
        <v>42106.018597922193</v>
      </c>
      <c r="W8" s="143">
        <f t="shared" si="3"/>
        <v>42106.018597922193</v>
      </c>
      <c r="X8" s="143">
        <f t="shared" si="3"/>
        <v>42106.018597922193</v>
      </c>
      <c r="Y8" s="143">
        <f t="shared" si="3"/>
        <v>42106.018597922193</v>
      </c>
      <c r="Z8" s="143">
        <f t="shared" si="3"/>
        <v>42106.018597922193</v>
      </c>
      <c r="AA8" s="143">
        <f t="shared" si="3"/>
        <v>42106.018597922193</v>
      </c>
      <c r="AB8" s="143">
        <f t="shared" si="3"/>
        <v>42106.018597922193</v>
      </c>
      <c r="AC8" s="143">
        <f t="shared" si="3"/>
        <v>42106.018597922193</v>
      </c>
      <c r="AD8" s="143">
        <f t="shared" si="3"/>
        <v>42106.018597922193</v>
      </c>
      <c r="AE8" s="143">
        <f t="shared" si="3"/>
        <v>42106.018597922193</v>
      </c>
      <c r="AF8" s="143">
        <f t="shared" si="3"/>
        <v>42106.018597922193</v>
      </c>
      <c r="AG8" s="143">
        <f>$B8/$A8/2</f>
        <v>21053.009298961097</v>
      </c>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row>
    <row r="9" spans="1:68" hidden="1" outlineLevel="1">
      <c r="A9" s="135" t="s">
        <v>75</v>
      </c>
      <c r="B9" s="141">
        <f>+'Depreciation Schedule 4yr Defer'!B9</f>
        <v>336665.72707480029</v>
      </c>
      <c r="C9" s="143">
        <f t="shared" si="1"/>
        <v>4809.5103867828611</v>
      </c>
      <c r="D9" s="143">
        <f t="shared" si="2"/>
        <v>9619.0207735657223</v>
      </c>
      <c r="E9" s="143">
        <f t="shared" si="2"/>
        <v>9619.0207735657223</v>
      </c>
      <c r="F9" s="143">
        <f t="shared" si="2"/>
        <v>9619.0207735657223</v>
      </c>
      <c r="G9" s="143">
        <f t="shared" si="2"/>
        <v>9619.0207735657223</v>
      </c>
      <c r="H9" s="143">
        <f t="shared" si="2"/>
        <v>9619.0207735657223</v>
      </c>
      <c r="I9" s="143">
        <f t="shared" si="2"/>
        <v>9619.0207735657223</v>
      </c>
      <c r="J9" s="143">
        <f t="shared" si="2"/>
        <v>9619.0207735657223</v>
      </c>
      <c r="K9" s="143">
        <f t="shared" si="2"/>
        <v>9619.0207735657223</v>
      </c>
      <c r="L9" s="143">
        <f t="shared" si="2"/>
        <v>9619.0207735657223</v>
      </c>
      <c r="M9" s="143">
        <f t="shared" si="2"/>
        <v>9619.0207735657223</v>
      </c>
      <c r="N9" s="143">
        <f t="shared" si="2"/>
        <v>9619.0207735657223</v>
      </c>
      <c r="O9" s="143">
        <f t="shared" si="2"/>
        <v>9619.0207735657223</v>
      </c>
      <c r="P9" s="143">
        <f t="shared" si="2"/>
        <v>9619.0207735657223</v>
      </c>
      <c r="Q9" s="143">
        <f t="shared" si="2"/>
        <v>9619.0207735657223</v>
      </c>
      <c r="R9" s="143">
        <f t="shared" si="2"/>
        <v>9619.0207735657223</v>
      </c>
      <c r="S9" s="143">
        <f t="shared" si="2"/>
        <v>9619.0207735657223</v>
      </c>
      <c r="T9" s="143">
        <f t="shared" si="3"/>
        <v>9619.0207735657223</v>
      </c>
      <c r="U9" s="143">
        <f t="shared" si="3"/>
        <v>9619.0207735657223</v>
      </c>
      <c r="V9" s="143">
        <f t="shared" si="3"/>
        <v>9619.0207735657223</v>
      </c>
      <c r="W9" s="143">
        <f t="shared" si="3"/>
        <v>9619.0207735657223</v>
      </c>
      <c r="X9" s="143">
        <f t="shared" si="3"/>
        <v>9619.0207735657223</v>
      </c>
      <c r="Y9" s="143">
        <f t="shared" si="3"/>
        <v>9619.0207735657223</v>
      </c>
      <c r="Z9" s="143">
        <f t="shared" si="3"/>
        <v>9619.0207735657223</v>
      </c>
      <c r="AA9" s="143">
        <f t="shared" si="3"/>
        <v>9619.0207735657223</v>
      </c>
      <c r="AB9" s="143">
        <f t="shared" si="3"/>
        <v>9619.0207735657223</v>
      </c>
      <c r="AC9" s="143">
        <f t="shared" si="3"/>
        <v>9619.0207735657223</v>
      </c>
      <c r="AD9" s="143">
        <f t="shared" si="3"/>
        <v>9619.0207735657223</v>
      </c>
      <c r="AE9" s="143">
        <f t="shared" si="3"/>
        <v>9619.0207735657223</v>
      </c>
      <c r="AF9" s="143">
        <f t="shared" si="3"/>
        <v>9619.0207735657223</v>
      </c>
      <c r="AG9" s="143">
        <f t="shared" si="3"/>
        <v>9619.0207735657223</v>
      </c>
      <c r="AH9" s="143">
        <f t="shared" si="3"/>
        <v>9619.0207735657223</v>
      </c>
      <c r="AI9" s="143">
        <f t="shared" si="3"/>
        <v>9619.0207735657223</v>
      </c>
      <c r="AJ9" s="143">
        <f t="shared" ref="AJ9:AY15" si="4">$B9/$A9</f>
        <v>9619.0207735657223</v>
      </c>
      <c r="AK9" s="143">
        <f t="shared" si="4"/>
        <v>9619.0207735657223</v>
      </c>
      <c r="AL9" s="143">
        <f>$B9/$A9/2</f>
        <v>4809.5103867828611</v>
      </c>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row>
    <row r="10" spans="1:68" hidden="1" outlineLevel="1">
      <c r="A10" s="135" t="s">
        <v>74</v>
      </c>
      <c r="B10" s="141">
        <f>+'Depreciation Schedule 4yr Defer'!B10</f>
        <v>139626.91346023171</v>
      </c>
      <c r="C10" s="143">
        <f t="shared" si="1"/>
        <v>1745.3364182528962</v>
      </c>
      <c r="D10" s="143">
        <f t="shared" si="2"/>
        <v>3490.6728365057925</v>
      </c>
      <c r="E10" s="143">
        <f t="shared" si="2"/>
        <v>3490.6728365057925</v>
      </c>
      <c r="F10" s="143">
        <f t="shared" si="2"/>
        <v>3490.6728365057925</v>
      </c>
      <c r="G10" s="143">
        <f t="shared" si="2"/>
        <v>3490.6728365057925</v>
      </c>
      <c r="H10" s="143">
        <f t="shared" si="2"/>
        <v>3490.6728365057925</v>
      </c>
      <c r="I10" s="143">
        <f t="shared" si="2"/>
        <v>3490.6728365057925</v>
      </c>
      <c r="J10" s="143">
        <f t="shared" si="2"/>
        <v>3490.6728365057925</v>
      </c>
      <c r="K10" s="143">
        <f t="shared" si="2"/>
        <v>3490.6728365057925</v>
      </c>
      <c r="L10" s="143">
        <f t="shared" si="2"/>
        <v>3490.6728365057925</v>
      </c>
      <c r="M10" s="143">
        <f t="shared" si="2"/>
        <v>3490.6728365057925</v>
      </c>
      <c r="N10" s="143">
        <f t="shared" si="2"/>
        <v>3490.6728365057925</v>
      </c>
      <c r="O10" s="143">
        <f t="shared" si="2"/>
        <v>3490.6728365057925</v>
      </c>
      <c r="P10" s="143">
        <f t="shared" si="2"/>
        <v>3490.6728365057925</v>
      </c>
      <c r="Q10" s="143">
        <f t="shared" si="2"/>
        <v>3490.6728365057925</v>
      </c>
      <c r="R10" s="143">
        <f t="shared" si="2"/>
        <v>3490.6728365057925</v>
      </c>
      <c r="S10" s="143">
        <f t="shared" si="2"/>
        <v>3490.6728365057925</v>
      </c>
      <c r="T10" s="143">
        <f t="shared" si="3"/>
        <v>3490.6728365057925</v>
      </c>
      <c r="U10" s="143">
        <f t="shared" si="3"/>
        <v>3490.6728365057925</v>
      </c>
      <c r="V10" s="143">
        <f t="shared" si="3"/>
        <v>3490.6728365057925</v>
      </c>
      <c r="W10" s="143">
        <f t="shared" si="3"/>
        <v>3490.6728365057925</v>
      </c>
      <c r="X10" s="143">
        <f t="shared" si="3"/>
        <v>3490.6728365057925</v>
      </c>
      <c r="Y10" s="143">
        <f t="shared" si="3"/>
        <v>3490.6728365057925</v>
      </c>
      <c r="Z10" s="143">
        <f t="shared" si="3"/>
        <v>3490.6728365057925</v>
      </c>
      <c r="AA10" s="143">
        <f t="shared" si="3"/>
        <v>3490.6728365057925</v>
      </c>
      <c r="AB10" s="143">
        <f t="shared" si="3"/>
        <v>3490.6728365057925</v>
      </c>
      <c r="AC10" s="143">
        <f t="shared" si="3"/>
        <v>3490.6728365057925</v>
      </c>
      <c r="AD10" s="143">
        <f t="shared" si="3"/>
        <v>3490.6728365057925</v>
      </c>
      <c r="AE10" s="143">
        <f t="shared" si="3"/>
        <v>3490.6728365057925</v>
      </c>
      <c r="AF10" s="143">
        <f t="shared" si="3"/>
        <v>3490.6728365057925</v>
      </c>
      <c r="AG10" s="143">
        <f t="shared" si="3"/>
        <v>3490.6728365057925</v>
      </c>
      <c r="AH10" s="143">
        <f t="shared" si="3"/>
        <v>3490.6728365057925</v>
      </c>
      <c r="AI10" s="143">
        <f t="shared" si="3"/>
        <v>3490.6728365057925</v>
      </c>
      <c r="AJ10" s="143">
        <f t="shared" si="4"/>
        <v>3490.6728365057925</v>
      </c>
      <c r="AK10" s="143">
        <f t="shared" si="4"/>
        <v>3490.6728365057925</v>
      </c>
      <c r="AL10" s="143">
        <f t="shared" si="4"/>
        <v>3490.6728365057925</v>
      </c>
      <c r="AM10" s="143">
        <f t="shared" si="4"/>
        <v>3490.6728365057925</v>
      </c>
      <c r="AN10" s="143">
        <f t="shared" si="4"/>
        <v>3490.6728365057925</v>
      </c>
      <c r="AO10" s="143">
        <f t="shared" si="4"/>
        <v>3490.6728365057925</v>
      </c>
      <c r="AP10" s="143">
        <f t="shared" si="4"/>
        <v>3490.6728365057925</v>
      </c>
      <c r="AQ10" s="143">
        <f>$B10/$A10/2</f>
        <v>1745.3364182528962</v>
      </c>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row>
    <row r="11" spans="1:68" hidden="1" outlineLevel="1">
      <c r="A11" s="135" t="s">
        <v>66</v>
      </c>
      <c r="B11" s="141">
        <f>+'Depreciation Schedule 4yr Defer'!B11</f>
        <v>622276.08736717352</v>
      </c>
      <c r="C11" s="143">
        <f t="shared" si="1"/>
        <v>6914.1787485241503</v>
      </c>
      <c r="D11" s="143">
        <f t="shared" si="2"/>
        <v>13828.357497048301</v>
      </c>
      <c r="E11" s="143">
        <f t="shared" si="2"/>
        <v>13828.357497048301</v>
      </c>
      <c r="F11" s="143">
        <f t="shared" si="2"/>
        <v>13828.357497048301</v>
      </c>
      <c r="G11" s="143">
        <f t="shared" si="2"/>
        <v>13828.357497048301</v>
      </c>
      <c r="H11" s="143">
        <f t="shared" si="2"/>
        <v>13828.357497048301</v>
      </c>
      <c r="I11" s="143">
        <f t="shared" si="2"/>
        <v>13828.357497048301</v>
      </c>
      <c r="J11" s="143">
        <f t="shared" si="2"/>
        <v>13828.357497048301</v>
      </c>
      <c r="K11" s="143">
        <f t="shared" si="2"/>
        <v>13828.357497048301</v>
      </c>
      <c r="L11" s="143">
        <f t="shared" si="2"/>
        <v>13828.357497048301</v>
      </c>
      <c r="M11" s="143">
        <f t="shared" si="2"/>
        <v>13828.357497048301</v>
      </c>
      <c r="N11" s="143">
        <f t="shared" si="2"/>
        <v>13828.357497048301</v>
      </c>
      <c r="O11" s="143">
        <f t="shared" si="2"/>
        <v>13828.357497048301</v>
      </c>
      <c r="P11" s="143">
        <f t="shared" si="2"/>
        <v>13828.357497048301</v>
      </c>
      <c r="Q11" s="143">
        <f t="shared" si="2"/>
        <v>13828.357497048301</v>
      </c>
      <c r="R11" s="143">
        <f t="shared" si="2"/>
        <v>13828.357497048301</v>
      </c>
      <c r="S11" s="143">
        <f t="shared" si="2"/>
        <v>13828.357497048301</v>
      </c>
      <c r="T11" s="143">
        <f t="shared" si="3"/>
        <v>13828.357497048301</v>
      </c>
      <c r="U11" s="143">
        <f t="shared" si="3"/>
        <v>13828.357497048301</v>
      </c>
      <c r="V11" s="143">
        <f t="shared" si="3"/>
        <v>13828.357497048301</v>
      </c>
      <c r="W11" s="143">
        <f t="shared" si="3"/>
        <v>13828.357497048301</v>
      </c>
      <c r="X11" s="143">
        <f t="shared" si="3"/>
        <v>13828.357497048301</v>
      </c>
      <c r="Y11" s="143">
        <f t="shared" si="3"/>
        <v>13828.357497048301</v>
      </c>
      <c r="Z11" s="143">
        <f t="shared" si="3"/>
        <v>13828.357497048301</v>
      </c>
      <c r="AA11" s="143">
        <f t="shared" si="3"/>
        <v>13828.357497048301</v>
      </c>
      <c r="AB11" s="143">
        <f t="shared" si="3"/>
        <v>13828.357497048301</v>
      </c>
      <c r="AC11" s="143">
        <f t="shared" si="3"/>
        <v>13828.357497048301</v>
      </c>
      <c r="AD11" s="143">
        <f t="shared" si="3"/>
        <v>13828.357497048301</v>
      </c>
      <c r="AE11" s="143">
        <f t="shared" si="3"/>
        <v>13828.357497048301</v>
      </c>
      <c r="AF11" s="143">
        <f t="shared" si="3"/>
        <v>13828.357497048301</v>
      </c>
      <c r="AG11" s="143">
        <f t="shared" si="3"/>
        <v>13828.357497048301</v>
      </c>
      <c r="AH11" s="143">
        <f t="shared" si="3"/>
        <v>13828.357497048301</v>
      </c>
      <c r="AI11" s="143">
        <f t="shared" si="3"/>
        <v>13828.357497048301</v>
      </c>
      <c r="AJ11" s="143">
        <f t="shared" si="4"/>
        <v>13828.357497048301</v>
      </c>
      <c r="AK11" s="143">
        <f t="shared" si="4"/>
        <v>13828.357497048301</v>
      </c>
      <c r="AL11" s="143">
        <f t="shared" si="4"/>
        <v>13828.357497048301</v>
      </c>
      <c r="AM11" s="143">
        <f t="shared" si="4"/>
        <v>13828.357497048301</v>
      </c>
      <c r="AN11" s="143">
        <f t="shared" si="4"/>
        <v>13828.357497048301</v>
      </c>
      <c r="AO11" s="143">
        <f t="shared" si="4"/>
        <v>13828.357497048301</v>
      </c>
      <c r="AP11" s="143">
        <f t="shared" si="4"/>
        <v>13828.357497048301</v>
      </c>
      <c r="AQ11" s="143">
        <f t="shared" si="4"/>
        <v>13828.357497048301</v>
      </c>
      <c r="AR11" s="143">
        <f t="shared" si="4"/>
        <v>13828.357497048301</v>
      </c>
      <c r="AS11" s="143">
        <f t="shared" si="4"/>
        <v>13828.357497048301</v>
      </c>
      <c r="AT11" s="143">
        <f t="shared" si="4"/>
        <v>13828.357497048301</v>
      </c>
      <c r="AU11" s="143">
        <f t="shared" si="4"/>
        <v>13828.357497048301</v>
      </c>
      <c r="AV11" s="143">
        <f>$B11/$A11/2</f>
        <v>6914.1787485241503</v>
      </c>
      <c r="AW11" s="143"/>
      <c r="AX11" s="143"/>
      <c r="AY11" s="143"/>
      <c r="AZ11" s="143"/>
      <c r="BA11" s="143"/>
      <c r="BB11" s="143"/>
      <c r="BC11" s="143"/>
      <c r="BD11" s="143"/>
      <c r="BE11" s="143"/>
      <c r="BF11" s="143"/>
      <c r="BG11" s="143"/>
      <c r="BH11" s="143"/>
      <c r="BI11" s="143"/>
      <c r="BJ11" s="143"/>
      <c r="BK11" s="143"/>
      <c r="BL11" s="143"/>
      <c r="BM11" s="143"/>
      <c r="BN11" s="143"/>
      <c r="BO11" s="143"/>
      <c r="BP11" s="143"/>
    </row>
    <row r="12" spans="1:68" hidden="1" outlineLevel="1">
      <c r="A12" s="135" t="s">
        <v>72</v>
      </c>
      <c r="B12" s="141">
        <f>+'Depreciation Schedule 4yr Defer'!B12</f>
        <v>29389611.798661795</v>
      </c>
      <c r="C12" s="143">
        <f t="shared" si="1"/>
        <v>293896.11798661796</v>
      </c>
      <c r="D12" s="143">
        <f t="shared" si="2"/>
        <v>587792.23597323592</v>
      </c>
      <c r="E12" s="143">
        <f t="shared" si="2"/>
        <v>587792.23597323592</v>
      </c>
      <c r="F12" s="143">
        <f t="shared" si="2"/>
        <v>587792.23597323592</v>
      </c>
      <c r="G12" s="143">
        <f t="shared" si="2"/>
        <v>587792.23597323592</v>
      </c>
      <c r="H12" s="143">
        <f t="shared" si="2"/>
        <v>587792.23597323592</v>
      </c>
      <c r="I12" s="143">
        <f t="shared" si="2"/>
        <v>587792.23597323592</v>
      </c>
      <c r="J12" s="143">
        <f t="shared" si="2"/>
        <v>587792.23597323592</v>
      </c>
      <c r="K12" s="143">
        <f t="shared" si="2"/>
        <v>587792.23597323592</v>
      </c>
      <c r="L12" s="143">
        <f t="shared" si="2"/>
        <v>587792.23597323592</v>
      </c>
      <c r="M12" s="143">
        <f t="shared" si="2"/>
        <v>587792.23597323592</v>
      </c>
      <c r="N12" s="143">
        <f t="shared" si="2"/>
        <v>587792.23597323592</v>
      </c>
      <c r="O12" s="143">
        <f t="shared" si="2"/>
        <v>587792.23597323592</v>
      </c>
      <c r="P12" s="143">
        <f t="shared" si="2"/>
        <v>587792.23597323592</v>
      </c>
      <c r="Q12" s="143">
        <f t="shared" si="2"/>
        <v>587792.23597323592</v>
      </c>
      <c r="R12" s="143">
        <f t="shared" si="2"/>
        <v>587792.23597323592</v>
      </c>
      <c r="S12" s="143">
        <f t="shared" si="2"/>
        <v>587792.23597323592</v>
      </c>
      <c r="T12" s="143">
        <f t="shared" si="3"/>
        <v>587792.23597323592</v>
      </c>
      <c r="U12" s="143">
        <f t="shared" si="3"/>
        <v>587792.23597323592</v>
      </c>
      <c r="V12" s="143">
        <f t="shared" si="3"/>
        <v>587792.23597323592</v>
      </c>
      <c r="W12" s="143">
        <f t="shared" si="3"/>
        <v>587792.23597323592</v>
      </c>
      <c r="X12" s="143">
        <f t="shared" si="3"/>
        <v>587792.23597323592</v>
      </c>
      <c r="Y12" s="143">
        <f t="shared" si="3"/>
        <v>587792.23597323592</v>
      </c>
      <c r="Z12" s="143">
        <f t="shared" si="3"/>
        <v>587792.23597323592</v>
      </c>
      <c r="AA12" s="143">
        <f t="shared" si="3"/>
        <v>587792.23597323592</v>
      </c>
      <c r="AB12" s="143">
        <f t="shared" si="3"/>
        <v>587792.23597323592</v>
      </c>
      <c r="AC12" s="143">
        <f t="shared" si="3"/>
        <v>587792.23597323592</v>
      </c>
      <c r="AD12" s="143">
        <f t="shared" si="3"/>
        <v>587792.23597323592</v>
      </c>
      <c r="AE12" s="143">
        <f t="shared" si="3"/>
        <v>587792.23597323592</v>
      </c>
      <c r="AF12" s="143">
        <f t="shared" si="3"/>
        <v>587792.23597323592</v>
      </c>
      <c r="AG12" s="143">
        <f t="shared" si="3"/>
        <v>587792.23597323592</v>
      </c>
      <c r="AH12" s="143">
        <f t="shared" si="3"/>
        <v>587792.23597323592</v>
      </c>
      <c r="AI12" s="143">
        <f t="shared" si="3"/>
        <v>587792.23597323592</v>
      </c>
      <c r="AJ12" s="143">
        <f t="shared" si="4"/>
        <v>587792.23597323592</v>
      </c>
      <c r="AK12" s="143">
        <f t="shared" si="4"/>
        <v>587792.23597323592</v>
      </c>
      <c r="AL12" s="143">
        <f t="shared" si="4"/>
        <v>587792.23597323592</v>
      </c>
      <c r="AM12" s="143">
        <f t="shared" si="4"/>
        <v>587792.23597323592</v>
      </c>
      <c r="AN12" s="143">
        <f t="shared" si="4"/>
        <v>587792.23597323592</v>
      </c>
      <c r="AO12" s="143">
        <f t="shared" si="4"/>
        <v>587792.23597323592</v>
      </c>
      <c r="AP12" s="143">
        <f t="shared" si="4"/>
        <v>587792.23597323592</v>
      </c>
      <c r="AQ12" s="143">
        <f t="shared" si="4"/>
        <v>587792.23597323592</v>
      </c>
      <c r="AR12" s="143">
        <f t="shared" si="4"/>
        <v>587792.23597323592</v>
      </c>
      <c r="AS12" s="143">
        <f t="shared" si="4"/>
        <v>587792.23597323592</v>
      </c>
      <c r="AT12" s="143">
        <f t="shared" si="4"/>
        <v>587792.23597323592</v>
      </c>
      <c r="AU12" s="143">
        <f t="shared" si="4"/>
        <v>587792.23597323592</v>
      </c>
      <c r="AV12" s="143">
        <f t="shared" si="4"/>
        <v>587792.23597323592</v>
      </c>
      <c r="AW12" s="143">
        <f t="shared" si="4"/>
        <v>587792.23597323592</v>
      </c>
      <c r="AX12" s="143">
        <f t="shared" si="4"/>
        <v>587792.23597323592</v>
      </c>
      <c r="AY12" s="143">
        <f t="shared" si="4"/>
        <v>587792.23597323592</v>
      </c>
      <c r="AZ12" s="143">
        <f t="shared" ref="AZ12:BO15" si="5">$B12/$A12</f>
        <v>587792.23597323592</v>
      </c>
      <c r="BA12" s="143">
        <f>$B12/$A12/2</f>
        <v>293896.11798661796</v>
      </c>
      <c r="BB12" s="143"/>
      <c r="BC12" s="143"/>
      <c r="BD12" s="143"/>
      <c r="BE12" s="143"/>
      <c r="BF12" s="143"/>
      <c r="BG12" s="143"/>
      <c r="BH12" s="143"/>
      <c r="BI12" s="143"/>
      <c r="BJ12" s="143"/>
      <c r="BK12" s="143"/>
      <c r="BL12" s="143"/>
      <c r="BM12" s="143"/>
      <c r="BN12" s="143"/>
      <c r="BO12" s="143"/>
      <c r="BP12" s="143"/>
    </row>
    <row r="13" spans="1:68" hidden="1" outlineLevel="1">
      <c r="A13" s="135" t="s">
        <v>68</v>
      </c>
      <c r="B13" s="141">
        <f>+'Depreciation Schedule 4yr Defer'!B13</f>
        <v>51221.072008611751</v>
      </c>
      <c r="C13" s="143">
        <f t="shared" si="1"/>
        <v>465.64610916919776</v>
      </c>
      <c r="D13" s="143">
        <f t="shared" si="2"/>
        <v>931.29221833839551</v>
      </c>
      <c r="E13" s="143">
        <f t="shared" si="2"/>
        <v>931.29221833839551</v>
      </c>
      <c r="F13" s="143">
        <f t="shared" si="2"/>
        <v>931.29221833839551</v>
      </c>
      <c r="G13" s="143">
        <f t="shared" si="2"/>
        <v>931.29221833839551</v>
      </c>
      <c r="H13" s="143">
        <f t="shared" si="2"/>
        <v>931.29221833839551</v>
      </c>
      <c r="I13" s="143">
        <f t="shared" si="2"/>
        <v>931.29221833839551</v>
      </c>
      <c r="J13" s="143">
        <f t="shared" si="2"/>
        <v>931.29221833839551</v>
      </c>
      <c r="K13" s="143">
        <f t="shared" si="2"/>
        <v>931.29221833839551</v>
      </c>
      <c r="L13" s="143">
        <f t="shared" si="2"/>
        <v>931.29221833839551</v>
      </c>
      <c r="M13" s="143">
        <f t="shared" si="2"/>
        <v>931.29221833839551</v>
      </c>
      <c r="N13" s="143">
        <f t="shared" si="2"/>
        <v>931.29221833839551</v>
      </c>
      <c r="O13" s="143">
        <f t="shared" si="2"/>
        <v>931.29221833839551</v>
      </c>
      <c r="P13" s="143">
        <f t="shared" si="2"/>
        <v>931.29221833839551</v>
      </c>
      <c r="Q13" s="143">
        <f t="shared" si="2"/>
        <v>931.29221833839551</v>
      </c>
      <c r="R13" s="143">
        <f t="shared" si="2"/>
        <v>931.29221833839551</v>
      </c>
      <c r="S13" s="143">
        <f t="shared" si="2"/>
        <v>931.29221833839551</v>
      </c>
      <c r="T13" s="143">
        <f t="shared" si="3"/>
        <v>931.29221833839551</v>
      </c>
      <c r="U13" s="143">
        <f t="shared" si="3"/>
        <v>931.29221833839551</v>
      </c>
      <c r="V13" s="143">
        <f t="shared" si="3"/>
        <v>931.29221833839551</v>
      </c>
      <c r="W13" s="143">
        <f t="shared" si="3"/>
        <v>931.29221833839551</v>
      </c>
      <c r="X13" s="143">
        <f t="shared" si="3"/>
        <v>931.29221833839551</v>
      </c>
      <c r="Y13" s="143">
        <f t="shared" si="3"/>
        <v>931.29221833839551</v>
      </c>
      <c r="Z13" s="143">
        <f t="shared" si="3"/>
        <v>931.29221833839551</v>
      </c>
      <c r="AA13" s="143">
        <f t="shared" si="3"/>
        <v>931.29221833839551</v>
      </c>
      <c r="AB13" s="143">
        <f t="shared" si="3"/>
        <v>931.29221833839551</v>
      </c>
      <c r="AC13" s="143">
        <f t="shared" si="3"/>
        <v>931.29221833839551</v>
      </c>
      <c r="AD13" s="143">
        <f t="shared" si="3"/>
        <v>931.29221833839551</v>
      </c>
      <c r="AE13" s="143">
        <f t="shared" si="3"/>
        <v>931.29221833839551</v>
      </c>
      <c r="AF13" s="143">
        <f t="shared" si="3"/>
        <v>931.29221833839551</v>
      </c>
      <c r="AG13" s="143">
        <f t="shared" si="3"/>
        <v>931.29221833839551</v>
      </c>
      <c r="AH13" s="143">
        <f t="shared" si="3"/>
        <v>931.29221833839551</v>
      </c>
      <c r="AI13" s="143">
        <f t="shared" si="3"/>
        <v>931.29221833839551</v>
      </c>
      <c r="AJ13" s="143">
        <f t="shared" si="4"/>
        <v>931.29221833839551</v>
      </c>
      <c r="AK13" s="143">
        <f t="shared" si="4"/>
        <v>931.29221833839551</v>
      </c>
      <c r="AL13" s="143">
        <f t="shared" si="4"/>
        <v>931.29221833839551</v>
      </c>
      <c r="AM13" s="143">
        <f t="shared" si="4"/>
        <v>931.29221833839551</v>
      </c>
      <c r="AN13" s="143">
        <f t="shared" si="4"/>
        <v>931.29221833839551</v>
      </c>
      <c r="AO13" s="143">
        <f t="shared" si="4"/>
        <v>931.29221833839551</v>
      </c>
      <c r="AP13" s="143">
        <f t="shared" si="4"/>
        <v>931.29221833839551</v>
      </c>
      <c r="AQ13" s="143">
        <f t="shared" si="4"/>
        <v>931.29221833839551</v>
      </c>
      <c r="AR13" s="143">
        <f t="shared" si="4"/>
        <v>931.29221833839551</v>
      </c>
      <c r="AS13" s="143">
        <f t="shared" si="4"/>
        <v>931.29221833839551</v>
      </c>
      <c r="AT13" s="143">
        <f t="shared" si="4"/>
        <v>931.29221833839551</v>
      </c>
      <c r="AU13" s="143">
        <f t="shared" si="4"/>
        <v>931.29221833839551</v>
      </c>
      <c r="AV13" s="143">
        <f t="shared" si="4"/>
        <v>931.29221833839551</v>
      </c>
      <c r="AW13" s="143">
        <f t="shared" si="4"/>
        <v>931.29221833839551</v>
      </c>
      <c r="AX13" s="143">
        <f t="shared" si="4"/>
        <v>931.29221833839551</v>
      </c>
      <c r="AY13" s="143">
        <f t="shared" si="4"/>
        <v>931.29221833839551</v>
      </c>
      <c r="AZ13" s="143">
        <f t="shared" si="5"/>
        <v>931.29221833839551</v>
      </c>
      <c r="BA13" s="143">
        <f t="shared" si="5"/>
        <v>931.29221833839551</v>
      </c>
      <c r="BB13" s="143">
        <f t="shared" si="5"/>
        <v>931.29221833839551</v>
      </c>
      <c r="BC13" s="143">
        <f t="shared" si="5"/>
        <v>931.29221833839551</v>
      </c>
      <c r="BD13" s="143">
        <f t="shared" si="5"/>
        <v>931.29221833839551</v>
      </c>
      <c r="BE13" s="143">
        <f t="shared" si="5"/>
        <v>931.29221833839551</v>
      </c>
      <c r="BF13" s="143">
        <f>$B13/$A13/2</f>
        <v>465.64610916919776</v>
      </c>
      <c r="BG13" s="143"/>
      <c r="BH13" s="143"/>
      <c r="BI13" s="143"/>
      <c r="BJ13" s="143"/>
      <c r="BK13" s="143"/>
      <c r="BL13" s="143"/>
      <c r="BM13" s="143"/>
      <c r="BN13" s="143"/>
      <c r="BO13" s="143"/>
      <c r="BP13" s="143"/>
    </row>
    <row r="14" spans="1:68" hidden="1" outlineLevel="1">
      <c r="A14" s="135" t="s">
        <v>69</v>
      </c>
      <c r="B14" s="141">
        <f>+'Depreciation Schedule 4yr Defer'!B14</f>
        <v>975437.21126900031</v>
      </c>
      <c r="C14" s="143">
        <f t="shared" si="1"/>
        <v>8128.6434272416691</v>
      </c>
      <c r="D14" s="143">
        <f t="shared" si="2"/>
        <v>16257.286854483338</v>
      </c>
      <c r="E14" s="143">
        <f t="shared" si="2"/>
        <v>16257.286854483338</v>
      </c>
      <c r="F14" s="143">
        <f t="shared" si="2"/>
        <v>16257.286854483338</v>
      </c>
      <c r="G14" s="143">
        <f t="shared" si="2"/>
        <v>16257.286854483338</v>
      </c>
      <c r="H14" s="143">
        <f t="shared" si="2"/>
        <v>16257.286854483338</v>
      </c>
      <c r="I14" s="143">
        <f t="shared" si="2"/>
        <v>16257.286854483338</v>
      </c>
      <c r="J14" s="143">
        <f t="shared" si="2"/>
        <v>16257.286854483338</v>
      </c>
      <c r="K14" s="143">
        <f t="shared" si="2"/>
        <v>16257.286854483338</v>
      </c>
      <c r="L14" s="143">
        <f t="shared" si="2"/>
        <v>16257.286854483338</v>
      </c>
      <c r="M14" s="143">
        <f t="shared" si="2"/>
        <v>16257.286854483338</v>
      </c>
      <c r="N14" s="143">
        <f t="shared" si="2"/>
        <v>16257.286854483338</v>
      </c>
      <c r="O14" s="143">
        <f t="shared" si="2"/>
        <v>16257.286854483338</v>
      </c>
      <c r="P14" s="143">
        <f t="shared" si="2"/>
        <v>16257.286854483338</v>
      </c>
      <c r="Q14" s="143">
        <f t="shared" si="2"/>
        <v>16257.286854483338</v>
      </c>
      <c r="R14" s="143">
        <f t="shared" si="2"/>
        <v>16257.286854483338</v>
      </c>
      <c r="S14" s="143">
        <f t="shared" si="2"/>
        <v>16257.286854483338</v>
      </c>
      <c r="T14" s="143">
        <f t="shared" si="3"/>
        <v>16257.286854483338</v>
      </c>
      <c r="U14" s="143">
        <f t="shared" si="3"/>
        <v>16257.286854483338</v>
      </c>
      <c r="V14" s="143">
        <f t="shared" si="3"/>
        <v>16257.286854483338</v>
      </c>
      <c r="W14" s="143">
        <f t="shared" si="3"/>
        <v>16257.286854483338</v>
      </c>
      <c r="X14" s="143">
        <f t="shared" si="3"/>
        <v>16257.286854483338</v>
      </c>
      <c r="Y14" s="143">
        <f t="shared" si="3"/>
        <v>16257.286854483338</v>
      </c>
      <c r="Z14" s="143">
        <f t="shared" si="3"/>
        <v>16257.286854483338</v>
      </c>
      <c r="AA14" s="143">
        <f t="shared" si="3"/>
        <v>16257.286854483338</v>
      </c>
      <c r="AB14" s="143">
        <f t="shared" si="3"/>
        <v>16257.286854483338</v>
      </c>
      <c r="AC14" s="143">
        <f t="shared" si="3"/>
        <v>16257.286854483338</v>
      </c>
      <c r="AD14" s="143">
        <f t="shared" si="3"/>
        <v>16257.286854483338</v>
      </c>
      <c r="AE14" s="143">
        <f t="shared" si="3"/>
        <v>16257.286854483338</v>
      </c>
      <c r="AF14" s="143">
        <f t="shared" si="3"/>
        <v>16257.286854483338</v>
      </c>
      <c r="AG14" s="143">
        <f t="shared" si="3"/>
        <v>16257.286854483338</v>
      </c>
      <c r="AH14" s="143">
        <f t="shared" si="3"/>
        <v>16257.286854483338</v>
      </c>
      <c r="AI14" s="143">
        <f t="shared" si="3"/>
        <v>16257.286854483338</v>
      </c>
      <c r="AJ14" s="143">
        <f t="shared" si="4"/>
        <v>16257.286854483338</v>
      </c>
      <c r="AK14" s="143">
        <f t="shared" si="4"/>
        <v>16257.286854483338</v>
      </c>
      <c r="AL14" s="143">
        <f t="shared" si="4"/>
        <v>16257.286854483338</v>
      </c>
      <c r="AM14" s="143">
        <f t="shared" si="4"/>
        <v>16257.286854483338</v>
      </c>
      <c r="AN14" s="143">
        <f t="shared" si="4"/>
        <v>16257.286854483338</v>
      </c>
      <c r="AO14" s="143">
        <f t="shared" si="4"/>
        <v>16257.286854483338</v>
      </c>
      <c r="AP14" s="143">
        <f t="shared" si="4"/>
        <v>16257.286854483338</v>
      </c>
      <c r="AQ14" s="143">
        <f t="shared" si="4"/>
        <v>16257.286854483338</v>
      </c>
      <c r="AR14" s="143">
        <f t="shared" si="4"/>
        <v>16257.286854483338</v>
      </c>
      <c r="AS14" s="143">
        <f t="shared" si="4"/>
        <v>16257.286854483338</v>
      </c>
      <c r="AT14" s="143">
        <f t="shared" si="4"/>
        <v>16257.286854483338</v>
      </c>
      <c r="AU14" s="143">
        <f t="shared" si="4"/>
        <v>16257.286854483338</v>
      </c>
      <c r="AV14" s="143">
        <f t="shared" si="4"/>
        <v>16257.286854483338</v>
      </c>
      <c r="AW14" s="143">
        <f t="shared" si="4"/>
        <v>16257.286854483338</v>
      </c>
      <c r="AX14" s="143">
        <f t="shared" si="4"/>
        <v>16257.286854483338</v>
      </c>
      <c r="AY14" s="143">
        <f t="shared" si="4"/>
        <v>16257.286854483338</v>
      </c>
      <c r="AZ14" s="143">
        <f t="shared" si="5"/>
        <v>16257.286854483338</v>
      </c>
      <c r="BA14" s="143">
        <f t="shared" si="5"/>
        <v>16257.286854483338</v>
      </c>
      <c r="BB14" s="143">
        <f t="shared" si="5"/>
        <v>16257.286854483338</v>
      </c>
      <c r="BC14" s="143">
        <f t="shared" si="5"/>
        <v>16257.286854483338</v>
      </c>
      <c r="BD14" s="143">
        <f t="shared" si="5"/>
        <v>16257.286854483338</v>
      </c>
      <c r="BE14" s="143">
        <f t="shared" si="5"/>
        <v>16257.286854483338</v>
      </c>
      <c r="BF14" s="143">
        <f t="shared" si="5"/>
        <v>16257.286854483338</v>
      </c>
      <c r="BG14" s="143">
        <f t="shared" si="5"/>
        <v>16257.286854483338</v>
      </c>
      <c r="BH14" s="143">
        <f t="shared" si="5"/>
        <v>16257.286854483338</v>
      </c>
      <c r="BI14" s="143">
        <f t="shared" si="5"/>
        <v>16257.286854483338</v>
      </c>
      <c r="BJ14" s="143">
        <f t="shared" si="5"/>
        <v>16257.286854483338</v>
      </c>
      <c r="BK14" s="143">
        <f>$B14/$A14/2</f>
        <v>8128.6434272416691</v>
      </c>
      <c r="BL14" s="143"/>
      <c r="BM14" s="143"/>
      <c r="BN14" s="143"/>
      <c r="BO14" s="143"/>
      <c r="BP14" s="143"/>
    </row>
    <row r="15" spans="1:68" hidden="1" outlineLevel="1">
      <c r="A15" s="135" t="s">
        <v>73</v>
      </c>
      <c r="B15" s="141">
        <f>+'Depreciation Schedule 4yr Defer'!B15</f>
        <v>5003265.5889904639</v>
      </c>
      <c r="C15" s="143">
        <f t="shared" si="1"/>
        <v>38486.658376849722</v>
      </c>
      <c r="D15" s="143">
        <f t="shared" si="2"/>
        <v>76973.316753699444</v>
      </c>
      <c r="E15" s="143">
        <f t="shared" si="2"/>
        <v>76973.316753699444</v>
      </c>
      <c r="F15" s="143">
        <f t="shared" si="2"/>
        <v>76973.316753699444</v>
      </c>
      <c r="G15" s="143">
        <f t="shared" si="2"/>
        <v>76973.316753699444</v>
      </c>
      <c r="H15" s="143">
        <f t="shared" si="2"/>
        <v>76973.316753699444</v>
      </c>
      <c r="I15" s="143">
        <f t="shared" si="2"/>
        <v>76973.316753699444</v>
      </c>
      <c r="J15" s="143">
        <f t="shared" si="2"/>
        <v>76973.316753699444</v>
      </c>
      <c r="K15" s="143">
        <f t="shared" si="2"/>
        <v>76973.316753699444</v>
      </c>
      <c r="L15" s="143">
        <f t="shared" si="2"/>
        <v>76973.316753699444</v>
      </c>
      <c r="M15" s="143">
        <f t="shared" si="2"/>
        <v>76973.316753699444</v>
      </c>
      <c r="N15" s="143">
        <f t="shared" si="2"/>
        <v>76973.316753699444</v>
      </c>
      <c r="O15" s="143">
        <f t="shared" si="2"/>
        <v>76973.316753699444</v>
      </c>
      <c r="P15" s="143">
        <f t="shared" si="2"/>
        <v>76973.316753699444</v>
      </c>
      <c r="Q15" s="143">
        <f t="shared" si="2"/>
        <v>76973.316753699444</v>
      </c>
      <c r="R15" s="143">
        <f t="shared" si="2"/>
        <v>76973.316753699444</v>
      </c>
      <c r="S15" s="143">
        <f t="shared" si="2"/>
        <v>76973.316753699444</v>
      </c>
      <c r="T15" s="143">
        <f t="shared" si="3"/>
        <v>76973.316753699444</v>
      </c>
      <c r="U15" s="143">
        <f t="shared" si="3"/>
        <v>76973.316753699444</v>
      </c>
      <c r="V15" s="143">
        <f t="shared" si="3"/>
        <v>76973.316753699444</v>
      </c>
      <c r="W15" s="143">
        <f t="shared" si="3"/>
        <v>76973.316753699444</v>
      </c>
      <c r="X15" s="143">
        <f t="shared" si="3"/>
        <v>76973.316753699444</v>
      </c>
      <c r="Y15" s="143">
        <f t="shared" si="3"/>
        <v>76973.316753699444</v>
      </c>
      <c r="Z15" s="143">
        <f t="shared" si="3"/>
        <v>76973.316753699444</v>
      </c>
      <c r="AA15" s="143">
        <f t="shared" si="3"/>
        <v>76973.316753699444</v>
      </c>
      <c r="AB15" s="143">
        <f t="shared" si="3"/>
        <v>76973.316753699444</v>
      </c>
      <c r="AC15" s="143">
        <f t="shared" si="3"/>
        <v>76973.316753699444</v>
      </c>
      <c r="AD15" s="143">
        <f t="shared" si="3"/>
        <v>76973.316753699444</v>
      </c>
      <c r="AE15" s="143">
        <f t="shared" si="3"/>
        <v>76973.316753699444</v>
      </c>
      <c r="AF15" s="143">
        <f t="shared" si="3"/>
        <v>76973.316753699444</v>
      </c>
      <c r="AG15" s="143">
        <f t="shared" si="3"/>
        <v>76973.316753699444</v>
      </c>
      <c r="AH15" s="143">
        <f t="shared" si="3"/>
        <v>76973.316753699444</v>
      </c>
      <c r="AI15" s="143">
        <f t="shared" si="3"/>
        <v>76973.316753699444</v>
      </c>
      <c r="AJ15" s="143">
        <f t="shared" si="4"/>
        <v>76973.316753699444</v>
      </c>
      <c r="AK15" s="143">
        <f t="shared" si="4"/>
        <v>76973.316753699444</v>
      </c>
      <c r="AL15" s="143">
        <f t="shared" si="4"/>
        <v>76973.316753699444</v>
      </c>
      <c r="AM15" s="143">
        <f t="shared" si="4"/>
        <v>76973.316753699444</v>
      </c>
      <c r="AN15" s="143">
        <f t="shared" si="4"/>
        <v>76973.316753699444</v>
      </c>
      <c r="AO15" s="143">
        <f t="shared" si="4"/>
        <v>76973.316753699444</v>
      </c>
      <c r="AP15" s="143">
        <f t="shared" si="4"/>
        <v>76973.316753699444</v>
      </c>
      <c r="AQ15" s="143">
        <f t="shared" si="4"/>
        <v>76973.316753699444</v>
      </c>
      <c r="AR15" s="143">
        <f t="shared" si="4"/>
        <v>76973.316753699444</v>
      </c>
      <c r="AS15" s="143">
        <f t="shared" si="4"/>
        <v>76973.316753699444</v>
      </c>
      <c r="AT15" s="143">
        <f t="shared" si="4"/>
        <v>76973.316753699444</v>
      </c>
      <c r="AU15" s="143">
        <f t="shared" si="4"/>
        <v>76973.316753699444</v>
      </c>
      <c r="AV15" s="143">
        <f t="shared" si="4"/>
        <v>76973.316753699444</v>
      </c>
      <c r="AW15" s="143">
        <f t="shared" si="4"/>
        <v>76973.316753699444</v>
      </c>
      <c r="AX15" s="143">
        <f t="shared" si="4"/>
        <v>76973.316753699444</v>
      </c>
      <c r="AY15" s="143">
        <f t="shared" si="4"/>
        <v>76973.316753699444</v>
      </c>
      <c r="AZ15" s="143">
        <f t="shared" si="5"/>
        <v>76973.316753699444</v>
      </c>
      <c r="BA15" s="143">
        <f t="shared" si="5"/>
        <v>76973.316753699444</v>
      </c>
      <c r="BB15" s="143">
        <f t="shared" si="5"/>
        <v>76973.316753699444</v>
      </c>
      <c r="BC15" s="143">
        <f t="shared" si="5"/>
        <v>76973.316753699444</v>
      </c>
      <c r="BD15" s="143">
        <f t="shared" si="5"/>
        <v>76973.316753699444</v>
      </c>
      <c r="BE15" s="143">
        <f t="shared" si="5"/>
        <v>76973.316753699444</v>
      </c>
      <c r="BF15" s="143">
        <f t="shared" si="5"/>
        <v>76973.316753699444</v>
      </c>
      <c r="BG15" s="143">
        <f t="shared" si="5"/>
        <v>76973.316753699444</v>
      </c>
      <c r="BH15" s="143">
        <f t="shared" si="5"/>
        <v>76973.316753699444</v>
      </c>
      <c r="BI15" s="143">
        <f t="shared" si="5"/>
        <v>76973.316753699444</v>
      </c>
      <c r="BJ15" s="143">
        <f t="shared" si="5"/>
        <v>76973.316753699444</v>
      </c>
      <c r="BK15" s="143">
        <f t="shared" si="5"/>
        <v>76973.316753699444</v>
      </c>
      <c r="BL15" s="143">
        <f t="shared" si="5"/>
        <v>76973.316753699444</v>
      </c>
      <c r="BM15" s="143">
        <f t="shared" si="5"/>
        <v>76973.316753699444</v>
      </c>
      <c r="BN15" s="143">
        <f t="shared" si="5"/>
        <v>76973.316753699444</v>
      </c>
      <c r="BO15" s="143">
        <f t="shared" si="5"/>
        <v>76973.316753699444</v>
      </c>
      <c r="BP15" s="143">
        <f>$B15/$A15/2</f>
        <v>38486.658376849722</v>
      </c>
    </row>
    <row r="16" spans="1:68" hidden="1" outlineLevel="1">
      <c r="A16" s="138" t="s">
        <v>65</v>
      </c>
      <c r="B16" s="142">
        <f>SUM(B5:B15)</f>
        <v>38727000.000000007</v>
      </c>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37"/>
      <c r="BE16" s="137"/>
      <c r="BF16" s="137"/>
      <c r="BG16" s="137"/>
      <c r="BH16" s="137"/>
      <c r="BI16" s="137"/>
      <c r="BJ16" s="137"/>
      <c r="BK16" s="137"/>
      <c r="BL16" s="137"/>
      <c r="BM16" s="137"/>
      <c r="BN16" s="137"/>
      <c r="BO16" s="137"/>
      <c r="BP16" s="137"/>
    </row>
    <row r="17" spans="1:68" hidden="1" outlineLevel="1">
      <c r="B17" s="85"/>
    </row>
    <row r="18" spans="1:68" hidden="1" outlineLevel="1">
      <c r="A18" s="86"/>
      <c r="B18" s="140"/>
      <c r="C18" s="140">
        <v>2026</v>
      </c>
      <c r="D18" s="140">
        <v>2027</v>
      </c>
      <c r="E18" s="140">
        <v>2028</v>
      </c>
      <c r="F18" s="140">
        <v>2029</v>
      </c>
      <c r="G18" s="140">
        <v>2030</v>
      </c>
      <c r="H18" s="140">
        <v>2031</v>
      </c>
      <c r="I18" s="140">
        <v>2032</v>
      </c>
      <c r="J18" s="140">
        <v>2033</v>
      </c>
      <c r="K18" s="140">
        <v>2034</v>
      </c>
      <c r="L18" s="140">
        <v>2035</v>
      </c>
      <c r="M18" s="140">
        <v>2036</v>
      </c>
      <c r="N18" s="140">
        <v>2037</v>
      </c>
      <c r="O18" s="140">
        <v>2038</v>
      </c>
      <c r="P18" s="140">
        <v>2039</v>
      </c>
      <c r="Q18" s="140">
        <v>2040</v>
      </c>
      <c r="R18" s="140">
        <v>2041</v>
      </c>
      <c r="S18" s="140">
        <v>2042</v>
      </c>
      <c r="T18" s="140">
        <v>2043</v>
      </c>
      <c r="U18" s="140">
        <v>2044</v>
      </c>
      <c r="V18" s="140">
        <v>2045</v>
      </c>
      <c r="W18" s="140">
        <v>2046</v>
      </c>
      <c r="X18" s="140">
        <v>2047</v>
      </c>
      <c r="Y18" s="140">
        <v>2048</v>
      </c>
      <c r="Z18" s="140">
        <v>2049</v>
      </c>
      <c r="AA18" s="140">
        <v>2050</v>
      </c>
      <c r="AB18" s="140">
        <v>2051</v>
      </c>
      <c r="AC18" s="140">
        <v>2052</v>
      </c>
      <c r="AD18" s="140">
        <v>2053</v>
      </c>
      <c r="AE18" s="140">
        <v>2054</v>
      </c>
      <c r="AF18" s="140">
        <v>2055</v>
      </c>
      <c r="AG18" s="140">
        <v>2056</v>
      </c>
      <c r="AH18" s="140">
        <v>2057</v>
      </c>
      <c r="AI18" s="140">
        <v>2058</v>
      </c>
      <c r="AJ18" s="140">
        <v>2059</v>
      </c>
      <c r="AK18" s="140">
        <v>2060</v>
      </c>
      <c r="AL18" s="140">
        <v>2061</v>
      </c>
      <c r="AM18" s="140">
        <v>2062</v>
      </c>
      <c r="AN18" s="140">
        <v>2063</v>
      </c>
      <c r="AO18" s="140">
        <v>2064</v>
      </c>
      <c r="AP18" s="140">
        <v>2065</v>
      </c>
      <c r="AQ18" s="140">
        <v>2066</v>
      </c>
      <c r="AR18" s="140">
        <v>2067</v>
      </c>
      <c r="AS18" s="140">
        <v>2068</v>
      </c>
      <c r="AT18" s="140">
        <v>2069</v>
      </c>
      <c r="AU18" s="140">
        <v>2070</v>
      </c>
      <c r="AV18" s="140">
        <v>2071</v>
      </c>
      <c r="AW18" s="140">
        <v>2072</v>
      </c>
      <c r="AX18" s="140">
        <v>2073</v>
      </c>
      <c r="AY18" s="140">
        <v>2074</v>
      </c>
      <c r="AZ18" s="140">
        <v>2075</v>
      </c>
      <c r="BA18" s="140">
        <v>2076</v>
      </c>
      <c r="BB18" s="140">
        <v>2077</v>
      </c>
      <c r="BC18" s="140">
        <v>2078</v>
      </c>
      <c r="BD18" s="140">
        <v>2079</v>
      </c>
      <c r="BE18" s="140">
        <v>2080</v>
      </c>
      <c r="BF18" s="140">
        <v>2081</v>
      </c>
      <c r="BG18" s="140">
        <v>2082</v>
      </c>
      <c r="BH18" s="140">
        <v>2083</v>
      </c>
      <c r="BI18" s="140">
        <v>2084</v>
      </c>
      <c r="BJ18" s="140">
        <v>2085</v>
      </c>
      <c r="BK18" s="140">
        <v>2086</v>
      </c>
      <c r="BL18" s="140">
        <v>2087</v>
      </c>
      <c r="BM18" s="140">
        <v>2088</v>
      </c>
      <c r="BN18" s="140">
        <v>2089</v>
      </c>
      <c r="BO18" s="140">
        <v>2090</v>
      </c>
      <c r="BP18" s="140">
        <v>2091</v>
      </c>
    </row>
    <row r="19" spans="1:68" collapsed="1">
      <c r="A19" s="185" t="s">
        <v>81</v>
      </c>
      <c r="B19" s="140" t="s">
        <v>79</v>
      </c>
      <c r="C19" s="143">
        <f>B5</f>
        <v>170192.26014713646</v>
      </c>
      <c r="D19" s="143">
        <f>C21</f>
        <v>164519.18480889857</v>
      </c>
      <c r="E19" s="143">
        <f t="shared" ref="E19:G19" si="6">D21</f>
        <v>153173.03413242282</v>
      </c>
      <c r="F19" s="143">
        <f t="shared" si="6"/>
        <v>141826.88345594707</v>
      </c>
      <c r="G19" s="143">
        <f t="shared" si="6"/>
        <v>130480.73277947131</v>
      </c>
      <c r="H19" s="143">
        <f t="shared" ref="H19" si="7">G21</f>
        <v>119134.58210299554</v>
      </c>
      <c r="I19" s="143">
        <f t="shared" ref="I19" si="8">H21</f>
        <v>107788.43142651978</v>
      </c>
      <c r="J19" s="143">
        <f t="shared" ref="J19" si="9">I21</f>
        <v>96442.28075004401</v>
      </c>
      <c r="K19" s="143">
        <f t="shared" ref="K19" si="10">J21</f>
        <v>85096.130073568245</v>
      </c>
      <c r="L19" s="143">
        <f t="shared" ref="L19" si="11">K21</f>
        <v>73749.97939709248</v>
      </c>
      <c r="M19" s="143">
        <f t="shared" ref="M19" si="12">L21</f>
        <v>62403.828720616715</v>
      </c>
      <c r="N19" s="143">
        <f t="shared" ref="N19" si="13">M21</f>
        <v>51057.67804414095</v>
      </c>
      <c r="O19" s="143">
        <f t="shared" ref="O19" si="14">N21</f>
        <v>39711.527367665185</v>
      </c>
      <c r="P19" s="143">
        <f t="shared" ref="P19" si="15">O21</f>
        <v>28365.37669118942</v>
      </c>
      <c r="Q19" s="143">
        <f t="shared" ref="Q19" si="16">P21</f>
        <v>17019.226014713655</v>
      </c>
      <c r="R19" s="143">
        <f t="shared" ref="R19" si="17">Q21</f>
        <v>5673.0753382378916</v>
      </c>
      <c r="S19" s="143">
        <v>0</v>
      </c>
      <c r="T19" s="143">
        <v>0</v>
      </c>
      <c r="U19" s="143">
        <v>0</v>
      </c>
      <c r="V19" s="143">
        <v>0</v>
      </c>
      <c r="W19" s="143">
        <v>0</v>
      </c>
      <c r="X19" s="143">
        <v>0</v>
      </c>
      <c r="Y19" s="143">
        <v>0</v>
      </c>
      <c r="Z19" s="143">
        <v>0</v>
      </c>
      <c r="AA19" s="143">
        <v>0</v>
      </c>
      <c r="AB19" s="143">
        <v>0</v>
      </c>
      <c r="AC19" s="143">
        <v>0</v>
      </c>
      <c r="AD19" s="143">
        <v>0</v>
      </c>
      <c r="AE19" s="143">
        <v>0</v>
      </c>
      <c r="AF19" s="143">
        <v>0</v>
      </c>
      <c r="AG19" s="143">
        <v>0</v>
      </c>
      <c r="AH19" s="143">
        <v>0</v>
      </c>
      <c r="AI19" s="143">
        <v>0</v>
      </c>
      <c r="AJ19" s="143">
        <v>0</v>
      </c>
      <c r="AK19" s="143">
        <v>0</v>
      </c>
      <c r="AL19" s="143">
        <v>0</v>
      </c>
      <c r="AM19" s="143">
        <v>0</v>
      </c>
      <c r="AN19" s="143">
        <v>0</v>
      </c>
      <c r="AO19" s="143">
        <v>0</v>
      </c>
      <c r="AP19" s="143">
        <v>0</v>
      </c>
      <c r="AQ19" s="143">
        <v>0</v>
      </c>
      <c r="AR19" s="143">
        <v>0</v>
      </c>
      <c r="AS19" s="143">
        <v>0</v>
      </c>
      <c r="AT19" s="143">
        <v>0</v>
      </c>
      <c r="AU19" s="143">
        <v>0</v>
      </c>
      <c r="AV19" s="143">
        <v>0</v>
      </c>
      <c r="AW19" s="143">
        <v>0</v>
      </c>
      <c r="AX19" s="143">
        <v>0</v>
      </c>
      <c r="AY19" s="143">
        <v>0</v>
      </c>
      <c r="AZ19" s="143">
        <v>0</v>
      </c>
      <c r="BA19" s="143">
        <v>0</v>
      </c>
      <c r="BB19" s="143">
        <v>0</v>
      </c>
      <c r="BC19" s="143">
        <v>0</v>
      </c>
      <c r="BD19" s="143">
        <v>0</v>
      </c>
      <c r="BE19" s="143">
        <v>0</v>
      </c>
      <c r="BF19" s="143">
        <v>0</v>
      </c>
      <c r="BG19" s="143">
        <v>0</v>
      </c>
      <c r="BH19" s="143">
        <v>0</v>
      </c>
      <c r="BI19" s="143">
        <v>0</v>
      </c>
      <c r="BJ19" s="143">
        <v>0</v>
      </c>
      <c r="BK19" s="143">
        <v>0</v>
      </c>
      <c r="BL19" s="143">
        <v>0</v>
      </c>
      <c r="BM19" s="143">
        <v>0</v>
      </c>
      <c r="BN19" s="143">
        <v>0</v>
      </c>
      <c r="BO19" s="143">
        <v>0</v>
      </c>
      <c r="BP19" s="143">
        <v>0</v>
      </c>
    </row>
    <row r="20" spans="1:68">
      <c r="A20" s="185"/>
      <c r="B20" s="140" t="s">
        <v>1</v>
      </c>
      <c r="C20" s="143">
        <f>C5</f>
        <v>5673.0753382378816</v>
      </c>
      <c r="D20" s="143">
        <f>D5</f>
        <v>11346.150676475763</v>
      </c>
      <c r="E20" s="143">
        <f>E5</f>
        <v>11346.150676475763</v>
      </c>
      <c r="F20" s="143">
        <f>F5</f>
        <v>11346.150676475763</v>
      </c>
      <c r="G20" s="143">
        <f>G5</f>
        <v>11346.150676475763</v>
      </c>
      <c r="H20" s="143">
        <f t="shared" ref="H20:R20" si="18">H5</f>
        <v>11346.150676475763</v>
      </c>
      <c r="I20" s="143">
        <f t="shared" si="18"/>
        <v>11346.150676475763</v>
      </c>
      <c r="J20" s="143">
        <f t="shared" si="18"/>
        <v>11346.150676475763</v>
      </c>
      <c r="K20" s="143">
        <f t="shared" si="18"/>
        <v>11346.150676475763</v>
      </c>
      <c r="L20" s="143">
        <f t="shared" si="18"/>
        <v>11346.150676475763</v>
      </c>
      <c r="M20" s="143">
        <f t="shared" si="18"/>
        <v>11346.150676475763</v>
      </c>
      <c r="N20" s="143">
        <f t="shared" si="18"/>
        <v>11346.150676475763</v>
      </c>
      <c r="O20" s="143">
        <f t="shared" si="18"/>
        <v>11346.150676475763</v>
      </c>
      <c r="P20" s="143">
        <f t="shared" si="18"/>
        <v>11346.150676475763</v>
      </c>
      <c r="Q20" s="143">
        <f t="shared" si="18"/>
        <v>11346.150676475763</v>
      </c>
      <c r="R20" s="143">
        <f t="shared" si="18"/>
        <v>5673.0753382378816</v>
      </c>
      <c r="S20" s="143">
        <v>0</v>
      </c>
      <c r="T20" s="143">
        <v>0</v>
      </c>
      <c r="U20" s="143">
        <v>0</v>
      </c>
      <c r="V20" s="143">
        <v>0</v>
      </c>
      <c r="W20" s="143">
        <v>0</v>
      </c>
      <c r="X20" s="143">
        <v>0</v>
      </c>
      <c r="Y20" s="143">
        <v>0</v>
      </c>
      <c r="Z20" s="143">
        <v>0</v>
      </c>
      <c r="AA20" s="143">
        <v>0</v>
      </c>
      <c r="AB20" s="143">
        <v>0</v>
      </c>
      <c r="AC20" s="143">
        <v>0</v>
      </c>
      <c r="AD20" s="143">
        <v>0</v>
      </c>
      <c r="AE20" s="143">
        <v>0</v>
      </c>
      <c r="AF20" s="143">
        <v>0</v>
      </c>
      <c r="AG20" s="143">
        <v>0</v>
      </c>
      <c r="AH20" s="143">
        <v>0</v>
      </c>
      <c r="AI20" s="143">
        <v>0</v>
      </c>
      <c r="AJ20" s="143">
        <v>0</v>
      </c>
      <c r="AK20" s="143">
        <v>0</v>
      </c>
      <c r="AL20" s="143">
        <v>0</v>
      </c>
      <c r="AM20" s="143">
        <v>0</v>
      </c>
      <c r="AN20" s="143">
        <v>0</v>
      </c>
      <c r="AO20" s="143">
        <v>0</v>
      </c>
      <c r="AP20" s="143">
        <v>0</v>
      </c>
      <c r="AQ20" s="143">
        <v>0</v>
      </c>
      <c r="AR20" s="143">
        <v>0</v>
      </c>
      <c r="AS20" s="143">
        <v>0</v>
      </c>
      <c r="AT20" s="143">
        <v>0</v>
      </c>
      <c r="AU20" s="143">
        <v>0</v>
      </c>
      <c r="AV20" s="143">
        <v>0</v>
      </c>
      <c r="AW20" s="143">
        <v>0</v>
      </c>
      <c r="AX20" s="143">
        <v>0</v>
      </c>
      <c r="AY20" s="143">
        <v>0</v>
      </c>
      <c r="AZ20" s="143">
        <v>0</v>
      </c>
      <c r="BA20" s="143">
        <v>0</v>
      </c>
      <c r="BB20" s="143">
        <v>0</v>
      </c>
      <c r="BC20" s="143">
        <v>0</v>
      </c>
      <c r="BD20" s="143">
        <v>0</v>
      </c>
      <c r="BE20" s="143">
        <v>0</v>
      </c>
      <c r="BF20" s="143">
        <v>0</v>
      </c>
      <c r="BG20" s="143">
        <v>0</v>
      </c>
      <c r="BH20" s="143">
        <v>0</v>
      </c>
      <c r="BI20" s="143">
        <v>0</v>
      </c>
      <c r="BJ20" s="143">
        <v>0</v>
      </c>
      <c r="BK20" s="143">
        <v>0</v>
      </c>
      <c r="BL20" s="143">
        <v>0</v>
      </c>
      <c r="BM20" s="143">
        <v>0</v>
      </c>
      <c r="BN20" s="143">
        <v>0</v>
      </c>
      <c r="BO20" s="143">
        <v>0</v>
      </c>
      <c r="BP20" s="143">
        <v>0</v>
      </c>
    </row>
    <row r="21" spans="1:68">
      <c r="A21" s="185"/>
      <c r="B21" s="140" t="s">
        <v>80</v>
      </c>
      <c r="C21" s="143">
        <f>C19-C20</f>
        <v>164519.18480889857</v>
      </c>
      <c r="D21" s="143">
        <f>D19-D20</f>
        <v>153173.03413242282</v>
      </c>
      <c r="E21" s="143">
        <f t="shared" ref="E21:G21" si="19">E19-E20</f>
        <v>141826.88345594707</v>
      </c>
      <c r="F21" s="143">
        <f t="shared" si="19"/>
        <v>130480.73277947131</v>
      </c>
      <c r="G21" s="143">
        <f t="shared" si="19"/>
        <v>119134.58210299554</v>
      </c>
      <c r="H21" s="143">
        <f t="shared" ref="H21:R21" si="20">H19-H20</f>
        <v>107788.43142651978</v>
      </c>
      <c r="I21" s="143">
        <f t="shared" si="20"/>
        <v>96442.28075004401</v>
      </c>
      <c r="J21" s="143">
        <f t="shared" si="20"/>
        <v>85096.130073568245</v>
      </c>
      <c r="K21" s="143">
        <f t="shared" si="20"/>
        <v>73749.97939709248</v>
      </c>
      <c r="L21" s="143">
        <f t="shared" si="20"/>
        <v>62403.828720616715</v>
      </c>
      <c r="M21" s="143">
        <f t="shared" si="20"/>
        <v>51057.67804414095</v>
      </c>
      <c r="N21" s="143">
        <f t="shared" si="20"/>
        <v>39711.527367665185</v>
      </c>
      <c r="O21" s="143">
        <f t="shared" si="20"/>
        <v>28365.37669118942</v>
      </c>
      <c r="P21" s="143">
        <f t="shared" si="20"/>
        <v>17019.226014713655</v>
      </c>
      <c r="Q21" s="143">
        <f t="shared" si="20"/>
        <v>5673.0753382378916</v>
      </c>
      <c r="R21" s="143">
        <f t="shared" si="20"/>
        <v>1.0004441719502211E-11</v>
      </c>
      <c r="S21" s="143">
        <v>0</v>
      </c>
      <c r="T21" s="143">
        <v>0</v>
      </c>
      <c r="U21" s="143">
        <v>0</v>
      </c>
      <c r="V21" s="143">
        <v>0</v>
      </c>
      <c r="W21" s="143">
        <v>0</v>
      </c>
      <c r="X21" s="143">
        <v>0</v>
      </c>
      <c r="Y21" s="143">
        <v>0</v>
      </c>
      <c r="Z21" s="143">
        <v>0</v>
      </c>
      <c r="AA21" s="143">
        <v>0</v>
      </c>
      <c r="AB21" s="143">
        <v>0</v>
      </c>
      <c r="AC21" s="143">
        <v>0</v>
      </c>
      <c r="AD21" s="143">
        <v>0</v>
      </c>
      <c r="AE21" s="143">
        <v>0</v>
      </c>
      <c r="AF21" s="143">
        <v>0</v>
      </c>
      <c r="AG21" s="143">
        <v>0</v>
      </c>
      <c r="AH21" s="143">
        <v>0</v>
      </c>
      <c r="AI21" s="143">
        <v>0</v>
      </c>
      <c r="AJ21" s="143">
        <v>0</v>
      </c>
      <c r="AK21" s="143">
        <v>0</v>
      </c>
      <c r="AL21" s="143">
        <v>0</v>
      </c>
      <c r="AM21" s="143">
        <v>0</v>
      </c>
      <c r="AN21" s="143">
        <v>0</v>
      </c>
      <c r="AO21" s="143">
        <v>0</v>
      </c>
      <c r="AP21" s="143">
        <v>0</v>
      </c>
      <c r="AQ21" s="143">
        <v>0</v>
      </c>
      <c r="AR21" s="143">
        <v>0</v>
      </c>
      <c r="AS21" s="143">
        <v>0</v>
      </c>
      <c r="AT21" s="143">
        <v>0</v>
      </c>
      <c r="AU21" s="143">
        <v>0</v>
      </c>
      <c r="AV21" s="143">
        <v>0</v>
      </c>
      <c r="AW21" s="143">
        <v>0</v>
      </c>
      <c r="AX21" s="143">
        <v>0</v>
      </c>
      <c r="AY21" s="143">
        <v>0</v>
      </c>
      <c r="AZ21" s="143">
        <v>0</v>
      </c>
      <c r="BA21" s="143">
        <v>0</v>
      </c>
      <c r="BB21" s="143">
        <v>0</v>
      </c>
      <c r="BC21" s="143">
        <v>0</v>
      </c>
      <c r="BD21" s="143">
        <v>0</v>
      </c>
      <c r="BE21" s="143">
        <v>0</v>
      </c>
      <c r="BF21" s="143">
        <v>0</v>
      </c>
      <c r="BG21" s="143">
        <v>0</v>
      </c>
      <c r="BH21" s="143">
        <v>0</v>
      </c>
      <c r="BI21" s="143">
        <v>0</v>
      </c>
      <c r="BJ21" s="143">
        <v>0</v>
      </c>
      <c r="BK21" s="143">
        <v>0</v>
      </c>
      <c r="BL21" s="143">
        <v>0</v>
      </c>
      <c r="BM21" s="143">
        <v>0</v>
      </c>
      <c r="BN21" s="143">
        <v>0</v>
      </c>
      <c r="BO21" s="143">
        <v>0</v>
      </c>
      <c r="BP21" s="143">
        <v>0</v>
      </c>
    </row>
    <row r="22" spans="1:68">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row>
    <row r="23" spans="1:68">
      <c r="A23" s="182" t="s">
        <v>82</v>
      </c>
      <c r="B23" s="140" t="s">
        <v>79</v>
      </c>
      <c r="C23" s="143">
        <f>B6</f>
        <v>455692.04677731876</v>
      </c>
      <c r="D23" s="143">
        <f>C25</f>
        <v>444299.74560788576</v>
      </c>
      <c r="E23" s="143">
        <f t="shared" ref="E23:H23" si="21">D25</f>
        <v>421515.14326901984</v>
      </c>
      <c r="F23" s="143">
        <f t="shared" si="21"/>
        <v>398730.54093015392</v>
      </c>
      <c r="G23" s="143">
        <f t="shared" si="21"/>
        <v>375945.938591288</v>
      </c>
      <c r="H23" s="143">
        <f t="shared" si="21"/>
        <v>353161.33625242207</v>
      </c>
      <c r="I23" s="143">
        <f t="shared" ref="I23" si="22">H25</f>
        <v>330376.73391355615</v>
      </c>
      <c r="J23" s="143">
        <f t="shared" ref="J23" si="23">I25</f>
        <v>307592.13157469023</v>
      </c>
      <c r="K23" s="143">
        <f t="shared" ref="K23" si="24">J25</f>
        <v>284807.5292358243</v>
      </c>
      <c r="L23" s="143">
        <f t="shared" ref="L23" si="25">K25</f>
        <v>262022.92689695838</v>
      </c>
      <c r="M23" s="143">
        <f t="shared" ref="M23" si="26">L25</f>
        <v>239238.32455809246</v>
      </c>
      <c r="N23" s="143">
        <f t="shared" ref="N23" si="27">M25</f>
        <v>216453.72221922653</v>
      </c>
      <c r="O23" s="143">
        <f t="shared" ref="O23" si="28">N25</f>
        <v>193669.11988036061</v>
      </c>
      <c r="P23" s="143">
        <f t="shared" ref="P23" si="29">O25</f>
        <v>170884.51754149469</v>
      </c>
      <c r="Q23" s="143">
        <f t="shared" ref="Q23" si="30">P25</f>
        <v>148099.91520262876</v>
      </c>
      <c r="R23" s="143">
        <f t="shared" ref="R23" si="31">Q25</f>
        <v>125315.31286376283</v>
      </c>
      <c r="S23" s="143">
        <f t="shared" ref="S23" si="32">R25</f>
        <v>102530.71052489689</v>
      </c>
      <c r="T23" s="143">
        <f t="shared" ref="T23" si="33">S25</f>
        <v>79746.10818603095</v>
      </c>
      <c r="U23" s="143">
        <f t="shared" ref="U23" si="34">T25</f>
        <v>56961.505847165012</v>
      </c>
      <c r="V23" s="143">
        <f t="shared" ref="V23" si="35">U25</f>
        <v>34176.903508299074</v>
      </c>
      <c r="W23" s="143">
        <f t="shared" ref="W23" si="36">V25</f>
        <v>11392.301169433136</v>
      </c>
      <c r="X23" s="143">
        <v>0</v>
      </c>
      <c r="Y23" s="143">
        <v>0</v>
      </c>
      <c r="Z23" s="143">
        <v>0</v>
      </c>
      <c r="AA23" s="143">
        <v>0</v>
      </c>
      <c r="AB23" s="143">
        <v>0</v>
      </c>
      <c r="AC23" s="143">
        <v>0</v>
      </c>
      <c r="AD23" s="143">
        <v>0</v>
      </c>
      <c r="AE23" s="143">
        <v>0</v>
      </c>
      <c r="AF23" s="143">
        <v>0</v>
      </c>
      <c r="AG23" s="143">
        <v>0</v>
      </c>
      <c r="AH23" s="143">
        <v>0</v>
      </c>
      <c r="AI23" s="143">
        <v>0</v>
      </c>
      <c r="AJ23" s="143">
        <v>0</v>
      </c>
      <c r="AK23" s="143">
        <v>0</v>
      </c>
      <c r="AL23" s="143">
        <v>0</v>
      </c>
      <c r="AM23" s="143">
        <v>0</v>
      </c>
      <c r="AN23" s="143">
        <v>0</v>
      </c>
      <c r="AO23" s="143">
        <v>0</v>
      </c>
      <c r="AP23" s="143">
        <v>0</v>
      </c>
      <c r="AQ23" s="143">
        <v>0</v>
      </c>
      <c r="AR23" s="143">
        <v>0</v>
      </c>
      <c r="AS23" s="143">
        <v>0</v>
      </c>
      <c r="AT23" s="143">
        <v>0</v>
      </c>
      <c r="AU23" s="143">
        <v>0</v>
      </c>
      <c r="AV23" s="143">
        <v>0</v>
      </c>
      <c r="AW23" s="143">
        <v>0</v>
      </c>
      <c r="AX23" s="143">
        <v>0</v>
      </c>
      <c r="AY23" s="143">
        <v>0</v>
      </c>
      <c r="AZ23" s="143">
        <v>0</v>
      </c>
      <c r="BA23" s="143">
        <v>0</v>
      </c>
      <c r="BB23" s="143">
        <v>0</v>
      </c>
      <c r="BC23" s="143">
        <v>0</v>
      </c>
      <c r="BD23" s="143">
        <v>0</v>
      </c>
      <c r="BE23" s="143">
        <v>0</v>
      </c>
      <c r="BF23" s="143">
        <v>0</v>
      </c>
      <c r="BG23" s="143">
        <v>0</v>
      </c>
      <c r="BH23" s="143">
        <v>0</v>
      </c>
      <c r="BI23" s="143">
        <v>0</v>
      </c>
      <c r="BJ23" s="143">
        <v>0</v>
      </c>
      <c r="BK23" s="143">
        <v>0</v>
      </c>
      <c r="BL23" s="143">
        <v>0</v>
      </c>
      <c r="BM23" s="143">
        <v>0</v>
      </c>
      <c r="BN23" s="143">
        <v>0</v>
      </c>
      <c r="BO23" s="143">
        <v>0</v>
      </c>
      <c r="BP23" s="143">
        <v>0</v>
      </c>
    </row>
    <row r="24" spans="1:68">
      <c r="A24" s="183"/>
      <c r="B24" s="140" t="s">
        <v>1</v>
      </c>
      <c r="C24" s="143">
        <f t="shared" ref="C24:H24" si="37">C6</f>
        <v>11392.301169432969</v>
      </c>
      <c r="D24" s="143">
        <f t="shared" si="37"/>
        <v>22784.602338865938</v>
      </c>
      <c r="E24" s="143">
        <f t="shared" si="37"/>
        <v>22784.602338865938</v>
      </c>
      <c r="F24" s="143">
        <f t="shared" si="37"/>
        <v>22784.602338865938</v>
      </c>
      <c r="G24" s="143">
        <f t="shared" si="37"/>
        <v>22784.602338865938</v>
      </c>
      <c r="H24" s="143">
        <f t="shared" si="37"/>
        <v>22784.602338865938</v>
      </c>
      <c r="I24" s="143">
        <f t="shared" ref="I24:W24" si="38">I6</f>
        <v>22784.602338865938</v>
      </c>
      <c r="J24" s="143">
        <f t="shared" si="38"/>
        <v>22784.602338865938</v>
      </c>
      <c r="K24" s="143">
        <f t="shared" si="38"/>
        <v>22784.602338865938</v>
      </c>
      <c r="L24" s="143">
        <f t="shared" si="38"/>
        <v>22784.602338865938</v>
      </c>
      <c r="M24" s="143">
        <f t="shared" si="38"/>
        <v>22784.602338865938</v>
      </c>
      <c r="N24" s="143">
        <f t="shared" si="38"/>
        <v>22784.602338865938</v>
      </c>
      <c r="O24" s="143">
        <f t="shared" si="38"/>
        <v>22784.602338865938</v>
      </c>
      <c r="P24" s="143">
        <f t="shared" si="38"/>
        <v>22784.602338865938</v>
      </c>
      <c r="Q24" s="143">
        <f t="shared" si="38"/>
        <v>22784.602338865938</v>
      </c>
      <c r="R24" s="143">
        <f t="shared" si="38"/>
        <v>22784.602338865938</v>
      </c>
      <c r="S24" s="143">
        <f t="shared" si="38"/>
        <v>22784.602338865938</v>
      </c>
      <c r="T24" s="143">
        <f t="shared" si="38"/>
        <v>22784.602338865938</v>
      </c>
      <c r="U24" s="143">
        <f t="shared" si="38"/>
        <v>22784.602338865938</v>
      </c>
      <c r="V24" s="143">
        <f t="shared" si="38"/>
        <v>22784.602338865938</v>
      </c>
      <c r="W24" s="143">
        <f t="shared" si="38"/>
        <v>11392.301169432969</v>
      </c>
      <c r="X24" s="143">
        <v>0</v>
      </c>
      <c r="Y24" s="143">
        <v>0</v>
      </c>
      <c r="Z24" s="143">
        <v>0</v>
      </c>
      <c r="AA24" s="143">
        <v>0</v>
      </c>
      <c r="AB24" s="143">
        <v>0</v>
      </c>
      <c r="AC24" s="143">
        <v>0</v>
      </c>
      <c r="AD24" s="143">
        <v>0</v>
      </c>
      <c r="AE24" s="143">
        <v>0</v>
      </c>
      <c r="AF24" s="143">
        <v>0</v>
      </c>
      <c r="AG24" s="143">
        <v>0</v>
      </c>
      <c r="AH24" s="143">
        <v>0</v>
      </c>
      <c r="AI24" s="143">
        <v>0</v>
      </c>
      <c r="AJ24" s="143">
        <v>0</v>
      </c>
      <c r="AK24" s="143">
        <v>0</v>
      </c>
      <c r="AL24" s="143">
        <v>0</v>
      </c>
      <c r="AM24" s="143">
        <v>0</v>
      </c>
      <c r="AN24" s="143">
        <v>0</v>
      </c>
      <c r="AO24" s="143">
        <v>0</v>
      </c>
      <c r="AP24" s="143">
        <v>0</v>
      </c>
      <c r="AQ24" s="143">
        <v>0</v>
      </c>
      <c r="AR24" s="143">
        <v>0</v>
      </c>
      <c r="AS24" s="143">
        <v>0</v>
      </c>
      <c r="AT24" s="143">
        <v>0</v>
      </c>
      <c r="AU24" s="143">
        <v>0</v>
      </c>
      <c r="AV24" s="143">
        <v>0</v>
      </c>
      <c r="AW24" s="143">
        <v>0</v>
      </c>
      <c r="AX24" s="143">
        <v>0</v>
      </c>
      <c r="AY24" s="143">
        <v>0</v>
      </c>
      <c r="AZ24" s="143">
        <v>0</v>
      </c>
      <c r="BA24" s="143">
        <v>0</v>
      </c>
      <c r="BB24" s="143">
        <v>0</v>
      </c>
      <c r="BC24" s="143">
        <v>0</v>
      </c>
      <c r="BD24" s="143">
        <v>0</v>
      </c>
      <c r="BE24" s="143">
        <v>0</v>
      </c>
      <c r="BF24" s="143">
        <v>0</v>
      </c>
      <c r="BG24" s="143">
        <v>0</v>
      </c>
      <c r="BH24" s="143">
        <v>0</v>
      </c>
      <c r="BI24" s="143">
        <v>0</v>
      </c>
      <c r="BJ24" s="143">
        <v>0</v>
      </c>
      <c r="BK24" s="143">
        <v>0</v>
      </c>
      <c r="BL24" s="143">
        <v>0</v>
      </c>
      <c r="BM24" s="143">
        <v>0</v>
      </c>
      <c r="BN24" s="143">
        <v>0</v>
      </c>
      <c r="BO24" s="143">
        <v>0</v>
      </c>
      <c r="BP24" s="143">
        <v>0</v>
      </c>
    </row>
    <row r="25" spans="1:68">
      <c r="A25" s="184"/>
      <c r="B25" s="140" t="s">
        <v>80</v>
      </c>
      <c r="C25" s="143">
        <f>C23-C24</f>
        <v>444299.74560788576</v>
      </c>
      <c r="D25" s="143">
        <f>D23-D24</f>
        <v>421515.14326901984</v>
      </c>
      <c r="E25" s="143">
        <f t="shared" ref="E25:H25" si="39">E23-E24</f>
        <v>398730.54093015392</v>
      </c>
      <c r="F25" s="143">
        <f t="shared" si="39"/>
        <v>375945.938591288</v>
      </c>
      <c r="G25" s="143">
        <f t="shared" si="39"/>
        <v>353161.33625242207</v>
      </c>
      <c r="H25" s="143">
        <f t="shared" si="39"/>
        <v>330376.73391355615</v>
      </c>
      <c r="I25" s="143">
        <f t="shared" ref="I25:W25" si="40">I23-I24</f>
        <v>307592.13157469023</v>
      </c>
      <c r="J25" s="143">
        <f t="shared" si="40"/>
        <v>284807.5292358243</v>
      </c>
      <c r="K25" s="143">
        <f t="shared" si="40"/>
        <v>262022.92689695838</v>
      </c>
      <c r="L25" s="143">
        <f t="shared" si="40"/>
        <v>239238.32455809246</v>
      </c>
      <c r="M25" s="143">
        <f t="shared" si="40"/>
        <v>216453.72221922653</v>
      </c>
      <c r="N25" s="143">
        <f t="shared" si="40"/>
        <v>193669.11988036061</v>
      </c>
      <c r="O25" s="143">
        <f t="shared" si="40"/>
        <v>170884.51754149469</v>
      </c>
      <c r="P25" s="143">
        <f t="shared" si="40"/>
        <v>148099.91520262876</v>
      </c>
      <c r="Q25" s="143">
        <f t="shared" si="40"/>
        <v>125315.31286376283</v>
      </c>
      <c r="R25" s="143">
        <f t="shared" si="40"/>
        <v>102530.71052489689</v>
      </c>
      <c r="S25" s="143">
        <f t="shared" si="40"/>
        <v>79746.10818603095</v>
      </c>
      <c r="T25" s="143">
        <f t="shared" si="40"/>
        <v>56961.505847165012</v>
      </c>
      <c r="U25" s="143">
        <f t="shared" si="40"/>
        <v>34176.903508299074</v>
      </c>
      <c r="V25" s="143">
        <f t="shared" si="40"/>
        <v>11392.301169433136</v>
      </c>
      <c r="W25" s="143">
        <f t="shared" si="40"/>
        <v>1.673470251262188E-10</v>
      </c>
      <c r="X25" s="143">
        <v>0</v>
      </c>
      <c r="Y25" s="143">
        <v>0</v>
      </c>
      <c r="Z25" s="143">
        <v>0</v>
      </c>
      <c r="AA25" s="143">
        <v>0</v>
      </c>
      <c r="AB25" s="143">
        <v>0</v>
      </c>
      <c r="AC25" s="143">
        <v>0</v>
      </c>
      <c r="AD25" s="143">
        <v>0</v>
      </c>
      <c r="AE25" s="143">
        <v>0</v>
      </c>
      <c r="AF25" s="143">
        <v>0</v>
      </c>
      <c r="AG25" s="143">
        <v>0</v>
      </c>
      <c r="AH25" s="143">
        <v>0</v>
      </c>
      <c r="AI25" s="143">
        <v>0</v>
      </c>
      <c r="AJ25" s="143">
        <v>0</v>
      </c>
      <c r="AK25" s="143">
        <v>0</v>
      </c>
      <c r="AL25" s="143">
        <v>0</v>
      </c>
      <c r="AM25" s="143">
        <v>0</v>
      </c>
      <c r="AN25" s="143">
        <v>0</v>
      </c>
      <c r="AO25" s="143">
        <v>0</v>
      </c>
      <c r="AP25" s="143">
        <v>0</v>
      </c>
      <c r="AQ25" s="143">
        <v>0</v>
      </c>
      <c r="AR25" s="143">
        <v>0</v>
      </c>
      <c r="AS25" s="143">
        <v>0</v>
      </c>
      <c r="AT25" s="143">
        <v>0</v>
      </c>
      <c r="AU25" s="143">
        <v>0</v>
      </c>
      <c r="AV25" s="143">
        <v>0</v>
      </c>
      <c r="AW25" s="143">
        <v>0</v>
      </c>
      <c r="AX25" s="143">
        <v>0</v>
      </c>
      <c r="AY25" s="143">
        <v>0</v>
      </c>
      <c r="AZ25" s="143">
        <v>0</v>
      </c>
      <c r="BA25" s="143">
        <v>0</v>
      </c>
      <c r="BB25" s="143">
        <v>0</v>
      </c>
      <c r="BC25" s="143">
        <v>0</v>
      </c>
      <c r="BD25" s="143">
        <v>0</v>
      </c>
      <c r="BE25" s="143">
        <v>0</v>
      </c>
      <c r="BF25" s="143">
        <v>0</v>
      </c>
      <c r="BG25" s="143">
        <v>0</v>
      </c>
      <c r="BH25" s="143">
        <v>0</v>
      </c>
      <c r="BI25" s="143">
        <v>0</v>
      </c>
      <c r="BJ25" s="143">
        <v>0</v>
      </c>
      <c r="BK25" s="143">
        <v>0</v>
      </c>
      <c r="BL25" s="143">
        <v>0</v>
      </c>
      <c r="BM25" s="143">
        <v>0</v>
      </c>
      <c r="BN25" s="143">
        <v>0</v>
      </c>
      <c r="BO25" s="143">
        <v>0</v>
      </c>
      <c r="BP25" s="143">
        <v>0</v>
      </c>
    </row>
    <row r="26" spans="1:68">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row>
    <row r="27" spans="1:68">
      <c r="A27" s="182" t="s">
        <v>90</v>
      </c>
      <c r="B27" s="140" t="s">
        <v>79</v>
      </c>
      <c r="C27" s="143">
        <f>B7</f>
        <v>319830.73630580853</v>
      </c>
      <c r="D27" s="143">
        <f>C29</f>
        <v>313434.12157969235</v>
      </c>
      <c r="E27" s="143">
        <f t="shared" ref="E27:I27" si="41">D29</f>
        <v>300640.89212745999</v>
      </c>
      <c r="F27" s="143">
        <f t="shared" si="41"/>
        <v>287847.66267522762</v>
      </c>
      <c r="G27" s="143">
        <f t="shared" si="41"/>
        <v>275054.43322299526</v>
      </c>
      <c r="H27" s="143">
        <f t="shared" si="41"/>
        <v>262261.20377076289</v>
      </c>
      <c r="I27" s="143">
        <f t="shared" si="41"/>
        <v>249467.97431853056</v>
      </c>
      <c r="J27" s="143">
        <f t="shared" ref="J27" si="42">I29</f>
        <v>236674.74486629822</v>
      </c>
      <c r="K27" s="143">
        <f t="shared" ref="K27" si="43">J29</f>
        <v>223881.51541406589</v>
      </c>
      <c r="L27" s="143">
        <f t="shared" ref="L27" si="44">K29</f>
        <v>211088.28596183355</v>
      </c>
      <c r="M27" s="143">
        <f t="shared" ref="M27" si="45">L29</f>
        <v>198295.05650960121</v>
      </c>
      <c r="N27" s="143">
        <f t="shared" ref="N27" si="46">M29</f>
        <v>185501.82705736888</v>
      </c>
      <c r="O27" s="143">
        <f t="shared" ref="O27" si="47">N29</f>
        <v>172708.59760513654</v>
      </c>
      <c r="P27" s="143">
        <f t="shared" ref="P27" si="48">O29</f>
        <v>159915.36815290421</v>
      </c>
      <c r="Q27" s="143">
        <f t="shared" ref="Q27" si="49">P29</f>
        <v>147122.13870067187</v>
      </c>
      <c r="R27" s="143">
        <f t="shared" ref="R27" si="50">Q29</f>
        <v>134328.90924843954</v>
      </c>
      <c r="S27" s="143">
        <f t="shared" ref="S27" si="51">R29</f>
        <v>121535.6797962072</v>
      </c>
      <c r="T27" s="143">
        <f t="shared" ref="T27" si="52">S29</f>
        <v>108742.45034397487</v>
      </c>
      <c r="U27" s="143">
        <f t="shared" ref="U27" si="53">T29</f>
        <v>95949.220891742531</v>
      </c>
      <c r="V27" s="143">
        <f t="shared" ref="V27" si="54">U29</f>
        <v>83155.991439510195</v>
      </c>
      <c r="W27" s="143">
        <f t="shared" ref="W27" si="55">V29</f>
        <v>70362.76198727786</v>
      </c>
      <c r="X27" s="143">
        <f t="shared" ref="X27" si="56">W29</f>
        <v>57569.532535045517</v>
      </c>
      <c r="Y27" s="143">
        <f t="shared" ref="Y27" si="57">X29</f>
        <v>44776.303082813174</v>
      </c>
      <c r="Z27" s="143">
        <f t="shared" ref="Z27" si="58">Y29</f>
        <v>31983.073630580831</v>
      </c>
      <c r="AA27" s="143">
        <f t="shared" ref="AA27" si="59">Z29</f>
        <v>19189.844178348489</v>
      </c>
      <c r="AB27" s="143">
        <f t="shared" ref="AB27" si="60">AA29</f>
        <v>6396.6147261161477</v>
      </c>
      <c r="AC27" s="143">
        <v>0</v>
      </c>
      <c r="AD27" s="143">
        <v>0</v>
      </c>
      <c r="AE27" s="143">
        <v>0</v>
      </c>
      <c r="AF27" s="143">
        <v>0</v>
      </c>
      <c r="AG27" s="143">
        <v>0</v>
      </c>
      <c r="AH27" s="143">
        <v>0</v>
      </c>
      <c r="AI27" s="143">
        <v>0</v>
      </c>
      <c r="AJ27" s="143">
        <v>0</v>
      </c>
      <c r="AK27" s="143">
        <v>0</v>
      </c>
      <c r="AL27" s="143">
        <v>0</v>
      </c>
      <c r="AM27" s="143">
        <v>0</v>
      </c>
      <c r="AN27" s="143">
        <v>0</v>
      </c>
      <c r="AO27" s="143">
        <v>0</v>
      </c>
      <c r="AP27" s="143">
        <v>0</v>
      </c>
      <c r="AQ27" s="143">
        <v>0</v>
      </c>
      <c r="AR27" s="143">
        <v>0</v>
      </c>
      <c r="AS27" s="143">
        <v>0</v>
      </c>
      <c r="AT27" s="143">
        <v>0</v>
      </c>
      <c r="AU27" s="143">
        <v>0</v>
      </c>
      <c r="AV27" s="143">
        <v>0</v>
      </c>
      <c r="AW27" s="143">
        <v>0</v>
      </c>
      <c r="AX27" s="143">
        <v>0</v>
      </c>
      <c r="AY27" s="143">
        <v>0</v>
      </c>
      <c r="AZ27" s="143">
        <v>0</v>
      </c>
      <c r="BA27" s="143">
        <v>0</v>
      </c>
      <c r="BB27" s="143">
        <v>0</v>
      </c>
      <c r="BC27" s="143">
        <v>0</v>
      </c>
      <c r="BD27" s="143">
        <v>0</v>
      </c>
      <c r="BE27" s="143">
        <v>0</v>
      </c>
      <c r="BF27" s="143">
        <v>0</v>
      </c>
      <c r="BG27" s="143">
        <v>0</v>
      </c>
      <c r="BH27" s="143">
        <v>0</v>
      </c>
      <c r="BI27" s="143">
        <v>0</v>
      </c>
      <c r="BJ27" s="143">
        <v>0</v>
      </c>
      <c r="BK27" s="143">
        <v>0</v>
      </c>
      <c r="BL27" s="143">
        <v>0</v>
      </c>
      <c r="BM27" s="143">
        <v>0</v>
      </c>
      <c r="BN27" s="143">
        <v>0</v>
      </c>
      <c r="BO27" s="143">
        <v>0</v>
      </c>
      <c r="BP27" s="143">
        <v>0</v>
      </c>
    </row>
    <row r="28" spans="1:68">
      <c r="A28" s="183"/>
      <c r="B28" s="140" t="s">
        <v>1</v>
      </c>
      <c r="C28" s="143">
        <f t="shared" ref="C28:I28" si="61">C7</f>
        <v>6396.6147261161705</v>
      </c>
      <c r="D28" s="143">
        <f t="shared" si="61"/>
        <v>12793.229452232341</v>
      </c>
      <c r="E28" s="143">
        <f t="shared" si="61"/>
        <v>12793.229452232341</v>
      </c>
      <c r="F28" s="143">
        <f t="shared" si="61"/>
        <v>12793.229452232341</v>
      </c>
      <c r="G28" s="143">
        <f t="shared" si="61"/>
        <v>12793.229452232341</v>
      </c>
      <c r="H28" s="143">
        <f t="shared" si="61"/>
        <v>12793.229452232341</v>
      </c>
      <c r="I28" s="143">
        <f t="shared" si="61"/>
        <v>12793.229452232341</v>
      </c>
      <c r="J28" s="143">
        <f t="shared" ref="J28:AB28" si="62">J7</f>
        <v>12793.229452232341</v>
      </c>
      <c r="K28" s="143">
        <f t="shared" si="62"/>
        <v>12793.229452232341</v>
      </c>
      <c r="L28" s="143">
        <f t="shared" si="62"/>
        <v>12793.229452232341</v>
      </c>
      <c r="M28" s="143">
        <f t="shared" si="62"/>
        <v>12793.229452232341</v>
      </c>
      <c r="N28" s="143">
        <f t="shared" si="62"/>
        <v>12793.229452232341</v>
      </c>
      <c r="O28" s="143">
        <f t="shared" si="62"/>
        <v>12793.229452232341</v>
      </c>
      <c r="P28" s="143">
        <f t="shared" si="62"/>
        <v>12793.229452232341</v>
      </c>
      <c r="Q28" s="143">
        <f t="shared" si="62"/>
        <v>12793.229452232341</v>
      </c>
      <c r="R28" s="143">
        <f t="shared" si="62"/>
        <v>12793.229452232341</v>
      </c>
      <c r="S28" s="143">
        <f t="shared" si="62"/>
        <v>12793.229452232341</v>
      </c>
      <c r="T28" s="143">
        <f t="shared" si="62"/>
        <v>12793.229452232341</v>
      </c>
      <c r="U28" s="143">
        <f t="shared" si="62"/>
        <v>12793.229452232341</v>
      </c>
      <c r="V28" s="143">
        <f t="shared" si="62"/>
        <v>12793.229452232341</v>
      </c>
      <c r="W28" s="143">
        <f t="shared" si="62"/>
        <v>12793.229452232341</v>
      </c>
      <c r="X28" s="143">
        <f t="shared" si="62"/>
        <v>12793.229452232341</v>
      </c>
      <c r="Y28" s="143">
        <f t="shared" si="62"/>
        <v>12793.229452232341</v>
      </c>
      <c r="Z28" s="143">
        <f t="shared" si="62"/>
        <v>12793.229452232341</v>
      </c>
      <c r="AA28" s="143">
        <f t="shared" si="62"/>
        <v>12793.229452232341</v>
      </c>
      <c r="AB28" s="143">
        <f t="shared" si="62"/>
        <v>6396.6147261161705</v>
      </c>
      <c r="AC28" s="143">
        <v>0</v>
      </c>
      <c r="AD28" s="143">
        <v>0</v>
      </c>
      <c r="AE28" s="143">
        <v>0</v>
      </c>
      <c r="AF28" s="143">
        <v>0</v>
      </c>
      <c r="AG28" s="143">
        <v>0</v>
      </c>
      <c r="AH28" s="143">
        <v>0</v>
      </c>
      <c r="AI28" s="143">
        <v>0</v>
      </c>
      <c r="AJ28" s="143">
        <v>0</v>
      </c>
      <c r="AK28" s="143">
        <v>0</v>
      </c>
      <c r="AL28" s="143">
        <v>0</v>
      </c>
      <c r="AM28" s="143">
        <v>0</v>
      </c>
      <c r="AN28" s="143">
        <v>0</v>
      </c>
      <c r="AO28" s="143">
        <v>0</v>
      </c>
      <c r="AP28" s="143">
        <v>0</v>
      </c>
      <c r="AQ28" s="143">
        <v>0</v>
      </c>
      <c r="AR28" s="143">
        <v>0</v>
      </c>
      <c r="AS28" s="143">
        <v>0</v>
      </c>
      <c r="AT28" s="143">
        <v>0</v>
      </c>
      <c r="AU28" s="143">
        <v>0</v>
      </c>
      <c r="AV28" s="143">
        <v>0</v>
      </c>
      <c r="AW28" s="143">
        <v>0</v>
      </c>
      <c r="AX28" s="143">
        <v>0</v>
      </c>
      <c r="AY28" s="143">
        <v>0</v>
      </c>
      <c r="AZ28" s="143">
        <v>0</v>
      </c>
      <c r="BA28" s="143">
        <v>0</v>
      </c>
      <c r="BB28" s="143">
        <v>0</v>
      </c>
      <c r="BC28" s="143">
        <v>0</v>
      </c>
      <c r="BD28" s="143">
        <v>0</v>
      </c>
      <c r="BE28" s="143">
        <v>0</v>
      </c>
      <c r="BF28" s="143">
        <v>0</v>
      </c>
      <c r="BG28" s="143">
        <v>0</v>
      </c>
      <c r="BH28" s="143">
        <v>0</v>
      </c>
      <c r="BI28" s="143">
        <v>0</v>
      </c>
      <c r="BJ28" s="143">
        <v>0</v>
      </c>
      <c r="BK28" s="143">
        <v>0</v>
      </c>
      <c r="BL28" s="143">
        <v>0</v>
      </c>
      <c r="BM28" s="143">
        <v>0</v>
      </c>
      <c r="BN28" s="143">
        <v>0</v>
      </c>
      <c r="BO28" s="143">
        <v>0</v>
      </c>
      <c r="BP28" s="143">
        <v>0</v>
      </c>
    </row>
    <row r="29" spans="1:68">
      <c r="A29" s="184"/>
      <c r="B29" s="140" t="s">
        <v>80</v>
      </c>
      <c r="C29" s="143">
        <f>C27-C28</f>
        <v>313434.12157969235</v>
      </c>
      <c r="D29" s="143">
        <f>D27-D28</f>
        <v>300640.89212745999</v>
      </c>
      <c r="E29" s="143">
        <f t="shared" ref="E29:I29" si="63">E27-E28</f>
        <v>287847.66267522762</v>
      </c>
      <c r="F29" s="143">
        <f t="shared" si="63"/>
        <v>275054.43322299526</v>
      </c>
      <c r="G29" s="143">
        <f t="shared" si="63"/>
        <v>262261.20377076289</v>
      </c>
      <c r="H29" s="143">
        <f t="shared" si="63"/>
        <v>249467.97431853056</v>
      </c>
      <c r="I29" s="143">
        <f t="shared" si="63"/>
        <v>236674.74486629822</v>
      </c>
      <c r="J29" s="143">
        <f t="shared" ref="J29:AB29" si="64">J27-J28</f>
        <v>223881.51541406589</v>
      </c>
      <c r="K29" s="143">
        <f t="shared" si="64"/>
        <v>211088.28596183355</v>
      </c>
      <c r="L29" s="143">
        <f t="shared" si="64"/>
        <v>198295.05650960121</v>
      </c>
      <c r="M29" s="143">
        <f t="shared" si="64"/>
        <v>185501.82705736888</v>
      </c>
      <c r="N29" s="143">
        <f t="shared" si="64"/>
        <v>172708.59760513654</v>
      </c>
      <c r="O29" s="143">
        <f t="shared" si="64"/>
        <v>159915.36815290421</v>
      </c>
      <c r="P29" s="143">
        <f t="shared" si="64"/>
        <v>147122.13870067187</v>
      </c>
      <c r="Q29" s="143">
        <f t="shared" si="64"/>
        <v>134328.90924843954</v>
      </c>
      <c r="R29" s="143">
        <f t="shared" si="64"/>
        <v>121535.6797962072</v>
      </c>
      <c r="S29" s="143">
        <f t="shared" si="64"/>
        <v>108742.45034397487</v>
      </c>
      <c r="T29" s="143">
        <f t="shared" si="64"/>
        <v>95949.220891742531</v>
      </c>
      <c r="U29" s="143">
        <f t="shared" si="64"/>
        <v>83155.991439510195</v>
      </c>
      <c r="V29" s="143">
        <f t="shared" si="64"/>
        <v>70362.76198727786</v>
      </c>
      <c r="W29" s="143">
        <f t="shared" si="64"/>
        <v>57569.532535045517</v>
      </c>
      <c r="X29" s="143">
        <f t="shared" si="64"/>
        <v>44776.303082813174</v>
      </c>
      <c r="Y29" s="143">
        <f t="shared" si="64"/>
        <v>31983.073630580831</v>
      </c>
      <c r="Z29" s="143">
        <f t="shared" si="64"/>
        <v>19189.844178348489</v>
      </c>
      <c r="AA29" s="143">
        <f t="shared" si="64"/>
        <v>6396.6147261161477</v>
      </c>
      <c r="AB29" s="143">
        <f t="shared" si="64"/>
        <v>-2.2737367544323206E-11</v>
      </c>
      <c r="AC29" s="143">
        <v>0</v>
      </c>
      <c r="AD29" s="143">
        <v>0</v>
      </c>
      <c r="AE29" s="143">
        <v>0</v>
      </c>
      <c r="AF29" s="143">
        <v>0</v>
      </c>
      <c r="AG29" s="143">
        <v>0</v>
      </c>
      <c r="AH29" s="143">
        <v>0</v>
      </c>
      <c r="AI29" s="143">
        <v>0</v>
      </c>
      <c r="AJ29" s="143">
        <v>0</v>
      </c>
      <c r="AK29" s="143">
        <v>0</v>
      </c>
      <c r="AL29" s="143">
        <v>0</v>
      </c>
      <c r="AM29" s="143">
        <v>0</v>
      </c>
      <c r="AN29" s="143">
        <v>0</v>
      </c>
      <c r="AO29" s="143">
        <v>0</v>
      </c>
      <c r="AP29" s="143">
        <v>0</v>
      </c>
      <c r="AQ29" s="143">
        <v>0</v>
      </c>
      <c r="AR29" s="143">
        <v>0</v>
      </c>
      <c r="AS29" s="143">
        <v>0</v>
      </c>
      <c r="AT29" s="143">
        <v>0</v>
      </c>
      <c r="AU29" s="143">
        <v>0</v>
      </c>
      <c r="AV29" s="143">
        <v>0</v>
      </c>
      <c r="AW29" s="143">
        <v>0</v>
      </c>
      <c r="AX29" s="143">
        <v>0</v>
      </c>
      <c r="AY29" s="143">
        <v>0</v>
      </c>
      <c r="AZ29" s="143">
        <v>0</v>
      </c>
      <c r="BA29" s="143">
        <v>0</v>
      </c>
      <c r="BB29" s="143">
        <v>0</v>
      </c>
      <c r="BC29" s="143">
        <v>0</v>
      </c>
      <c r="BD29" s="143">
        <v>0</v>
      </c>
      <c r="BE29" s="143">
        <v>0</v>
      </c>
      <c r="BF29" s="143">
        <v>0</v>
      </c>
      <c r="BG29" s="143">
        <v>0</v>
      </c>
      <c r="BH29" s="143">
        <v>0</v>
      </c>
      <c r="BI29" s="143">
        <v>0</v>
      </c>
      <c r="BJ29" s="143">
        <v>0</v>
      </c>
      <c r="BK29" s="143">
        <v>0</v>
      </c>
      <c r="BL29" s="143">
        <v>0</v>
      </c>
      <c r="BM29" s="143">
        <v>0</v>
      </c>
      <c r="BN29" s="143">
        <v>0</v>
      </c>
      <c r="BO29" s="143">
        <v>0</v>
      </c>
      <c r="BP29" s="143">
        <v>0</v>
      </c>
    </row>
    <row r="30" spans="1:68">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row>
    <row r="31" spans="1:68">
      <c r="A31" s="182" t="s">
        <v>83</v>
      </c>
      <c r="B31" s="140" t="s">
        <v>79</v>
      </c>
      <c r="C31" s="143">
        <f>B8</f>
        <v>1263180.5579376658</v>
      </c>
      <c r="D31" s="143">
        <f>C33</f>
        <v>1242127.5486387047</v>
      </c>
      <c r="E31" s="143">
        <f t="shared" ref="E31:M31" si="65">D33</f>
        <v>1200021.5300407824</v>
      </c>
      <c r="F31" s="143">
        <f t="shared" si="65"/>
        <v>1157915.5114428601</v>
      </c>
      <c r="G31" s="143">
        <f t="shared" si="65"/>
        <v>1115809.4928449378</v>
      </c>
      <c r="H31" s="143">
        <f t="shared" si="65"/>
        <v>1073703.4742470155</v>
      </c>
      <c r="I31" s="143">
        <f t="shared" si="65"/>
        <v>1031597.4556490934</v>
      </c>
      <c r="J31" s="143">
        <f t="shared" si="65"/>
        <v>989491.4370511712</v>
      </c>
      <c r="K31" s="143">
        <f t="shared" si="65"/>
        <v>947385.41845324903</v>
      </c>
      <c r="L31" s="143">
        <f t="shared" si="65"/>
        <v>905279.39985532686</v>
      </c>
      <c r="M31" s="143">
        <f t="shared" si="65"/>
        <v>863173.38125740469</v>
      </c>
      <c r="N31" s="143">
        <f t="shared" ref="N31" si="66">M33</f>
        <v>821067.36265948252</v>
      </c>
      <c r="O31" s="143">
        <f t="shared" ref="O31" si="67">N33</f>
        <v>778961.34406156035</v>
      </c>
      <c r="P31" s="143">
        <f t="shared" ref="P31" si="68">O33</f>
        <v>736855.32546363818</v>
      </c>
      <c r="Q31" s="143">
        <f t="shared" ref="Q31" si="69">P33</f>
        <v>694749.306865716</v>
      </c>
      <c r="R31" s="143">
        <f t="shared" ref="R31" si="70">Q33</f>
        <v>652643.28826779383</v>
      </c>
      <c r="S31" s="143">
        <f t="shared" ref="S31" si="71">R33</f>
        <v>610537.26966987166</v>
      </c>
      <c r="T31" s="143">
        <f t="shared" ref="T31" si="72">S33</f>
        <v>568431.25107194949</v>
      </c>
      <c r="U31" s="143">
        <f t="shared" ref="U31" si="73">T33</f>
        <v>526325.23247402732</v>
      </c>
      <c r="V31" s="143">
        <f t="shared" ref="V31" si="74">U33</f>
        <v>484219.21387610515</v>
      </c>
      <c r="W31" s="143">
        <f t="shared" ref="W31" si="75">V33</f>
        <v>442113.19527818298</v>
      </c>
      <c r="X31" s="143">
        <f t="shared" ref="X31" si="76">W33</f>
        <v>400007.1766802608</v>
      </c>
      <c r="Y31" s="143">
        <f t="shared" ref="Y31" si="77">X33</f>
        <v>357901.15808233863</v>
      </c>
      <c r="Z31" s="143">
        <f t="shared" ref="Z31" si="78">Y33</f>
        <v>315795.13948441646</v>
      </c>
      <c r="AA31" s="143">
        <f t="shared" ref="AA31" si="79">Z33</f>
        <v>273689.12088649429</v>
      </c>
      <c r="AB31" s="143">
        <f t="shared" ref="AB31" si="80">AA33</f>
        <v>231583.10228857209</v>
      </c>
      <c r="AC31" s="143">
        <f t="shared" ref="AC31" si="81">AB33</f>
        <v>189477.08369064989</v>
      </c>
      <c r="AD31" s="143">
        <f t="shared" ref="AD31" si="82">AC33</f>
        <v>147371.06509272769</v>
      </c>
      <c r="AE31" s="143">
        <f t="shared" ref="AE31" si="83">AD33</f>
        <v>105265.04649480549</v>
      </c>
      <c r="AF31" s="143">
        <f t="shared" ref="AF31" si="84">AE33</f>
        <v>63159.027896883294</v>
      </c>
      <c r="AG31" s="143">
        <f t="shared" ref="AG31" si="85">AF33</f>
        <v>21053.0092989611</v>
      </c>
      <c r="AH31" s="143">
        <v>0</v>
      </c>
      <c r="AI31" s="143">
        <v>0</v>
      </c>
      <c r="AJ31" s="143">
        <v>0</v>
      </c>
      <c r="AK31" s="143">
        <v>0</v>
      </c>
      <c r="AL31" s="143">
        <v>0</v>
      </c>
      <c r="AM31" s="143">
        <v>0</v>
      </c>
      <c r="AN31" s="143">
        <v>0</v>
      </c>
      <c r="AO31" s="143">
        <v>0</v>
      </c>
      <c r="AP31" s="143">
        <v>0</v>
      </c>
      <c r="AQ31" s="143">
        <v>0</v>
      </c>
      <c r="AR31" s="143">
        <v>0</v>
      </c>
      <c r="AS31" s="143">
        <v>0</v>
      </c>
      <c r="AT31" s="143">
        <v>0</v>
      </c>
      <c r="AU31" s="143">
        <v>0</v>
      </c>
      <c r="AV31" s="143">
        <v>0</v>
      </c>
      <c r="AW31" s="143">
        <v>0</v>
      </c>
      <c r="AX31" s="143">
        <v>0</v>
      </c>
      <c r="AY31" s="143">
        <v>0</v>
      </c>
      <c r="AZ31" s="143">
        <v>0</v>
      </c>
      <c r="BA31" s="143">
        <v>0</v>
      </c>
      <c r="BB31" s="143">
        <v>0</v>
      </c>
      <c r="BC31" s="143">
        <v>0</v>
      </c>
      <c r="BD31" s="143">
        <v>0</v>
      </c>
      <c r="BE31" s="143">
        <v>0</v>
      </c>
      <c r="BF31" s="143">
        <v>0</v>
      </c>
      <c r="BG31" s="143">
        <v>0</v>
      </c>
      <c r="BH31" s="143">
        <v>0</v>
      </c>
      <c r="BI31" s="143">
        <v>0</v>
      </c>
      <c r="BJ31" s="143">
        <v>0</v>
      </c>
      <c r="BK31" s="143">
        <v>0</v>
      </c>
      <c r="BL31" s="143">
        <v>0</v>
      </c>
      <c r="BM31" s="143">
        <v>0</v>
      </c>
      <c r="BN31" s="143">
        <v>0</v>
      </c>
      <c r="BO31" s="143">
        <v>0</v>
      </c>
      <c r="BP31" s="143">
        <v>0</v>
      </c>
    </row>
    <row r="32" spans="1:68">
      <c r="A32" s="183"/>
      <c r="B32" s="140" t="s">
        <v>1</v>
      </c>
      <c r="C32" s="143">
        <f t="shared" ref="C32:M32" si="86">C8</f>
        <v>21053.009298961097</v>
      </c>
      <c r="D32" s="143">
        <f t="shared" si="86"/>
        <v>42106.018597922193</v>
      </c>
      <c r="E32" s="143">
        <f t="shared" si="86"/>
        <v>42106.018597922193</v>
      </c>
      <c r="F32" s="143">
        <f t="shared" si="86"/>
        <v>42106.018597922193</v>
      </c>
      <c r="G32" s="143">
        <f t="shared" si="86"/>
        <v>42106.018597922193</v>
      </c>
      <c r="H32" s="143">
        <f t="shared" si="86"/>
        <v>42106.018597922193</v>
      </c>
      <c r="I32" s="143">
        <f t="shared" si="86"/>
        <v>42106.018597922193</v>
      </c>
      <c r="J32" s="143">
        <f t="shared" si="86"/>
        <v>42106.018597922193</v>
      </c>
      <c r="K32" s="143">
        <f t="shared" si="86"/>
        <v>42106.018597922193</v>
      </c>
      <c r="L32" s="143">
        <f t="shared" si="86"/>
        <v>42106.018597922193</v>
      </c>
      <c r="M32" s="143">
        <f t="shared" si="86"/>
        <v>42106.018597922193</v>
      </c>
      <c r="N32" s="143">
        <f t="shared" ref="N32:AG32" si="87">N8</f>
        <v>42106.018597922193</v>
      </c>
      <c r="O32" s="143">
        <f t="shared" si="87"/>
        <v>42106.018597922193</v>
      </c>
      <c r="P32" s="143">
        <f t="shared" si="87"/>
        <v>42106.018597922193</v>
      </c>
      <c r="Q32" s="143">
        <f t="shared" si="87"/>
        <v>42106.018597922193</v>
      </c>
      <c r="R32" s="143">
        <f t="shared" si="87"/>
        <v>42106.018597922193</v>
      </c>
      <c r="S32" s="143">
        <f t="shared" si="87"/>
        <v>42106.018597922193</v>
      </c>
      <c r="T32" s="143">
        <f t="shared" si="87"/>
        <v>42106.018597922193</v>
      </c>
      <c r="U32" s="143">
        <f t="shared" si="87"/>
        <v>42106.018597922193</v>
      </c>
      <c r="V32" s="143">
        <f t="shared" si="87"/>
        <v>42106.018597922193</v>
      </c>
      <c r="W32" s="143">
        <f t="shared" si="87"/>
        <v>42106.018597922193</v>
      </c>
      <c r="X32" s="143">
        <f t="shared" si="87"/>
        <v>42106.018597922193</v>
      </c>
      <c r="Y32" s="143">
        <f t="shared" si="87"/>
        <v>42106.018597922193</v>
      </c>
      <c r="Z32" s="143">
        <f t="shared" si="87"/>
        <v>42106.018597922193</v>
      </c>
      <c r="AA32" s="143">
        <f t="shared" si="87"/>
        <v>42106.018597922193</v>
      </c>
      <c r="AB32" s="143">
        <f t="shared" si="87"/>
        <v>42106.018597922193</v>
      </c>
      <c r="AC32" s="143">
        <f t="shared" si="87"/>
        <v>42106.018597922193</v>
      </c>
      <c r="AD32" s="143">
        <f t="shared" si="87"/>
        <v>42106.018597922193</v>
      </c>
      <c r="AE32" s="143">
        <f t="shared" si="87"/>
        <v>42106.018597922193</v>
      </c>
      <c r="AF32" s="143">
        <f t="shared" si="87"/>
        <v>42106.018597922193</v>
      </c>
      <c r="AG32" s="143">
        <f t="shared" si="87"/>
        <v>21053.009298961097</v>
      </c>
      <c r="AH32" s="143">
        <v>0</v>
      </c>
      <c r="AI32" s="143">
        <v>0</v>
      </c>
      <c r="AJ32" s="143">
        <v>0</v>
      </c>
      <c r="AK32" s="143">
        <v>0</v>
      </c>
      <c r="AL32" s="143">
        <v>0</v>
      </c>
      <c r="AM32" s="143">
        <v>0</v>
      </c>
      <c r="AN32" s="143">
        <v>0</v>
      </c>
      <c r="AO32" s="143">
        <v>0</v>
      </c>
      <c r="AP32" s="143">
        <v>0</v>
      </c>
      <c r="AQ32" s="143">
        <v>0</v>
      </c>
      <c r="AR32" s="143">
        <v>0</v>
      </c>
      <c r="AS32" s="143">
        <v>0</v>
      </c>
      <c r="AT32" s="143">
        <v>0</v>
      </c>
      <c r="AU32" s="143">
        <v>0</v>
      </c>
      <c r="AV32" s="143">
        <v>0</v>
      </c>
      <c r="AW32" s="143">
        <v>0</v>
      </c>
      <c r="AX32" s="143">
        <v>0</v>
      </c>
      <c r="AY32" s="143">
        <v>0</v>
      </c>
      <c r="AZ32" s="143">
        <v>0</v>
      </c>
      <c r="BA32" s="143">
        <v>0</v>
      </c>
      <c r="BB32" s="143">
        <v>0</v>
      </c>
      <c r="BC32" s="143">
        <v>0</v>
      </c>
      <c r="BD32" s="143">
        <v>0</v>
      </c>
      <c r="BE32" s="143">
        <v>0</v>
      </c>
      <c r="BF32" s="143">
        <v>0</v>
      </c>
      <c r="BG32" s="143">
        <v>0</v>
      </c>
      <c r="BH32" s="143">
        <v>0</v>
      </c>
      <c r="BI32" s="143">
        <v>0</v>
      </c>
      <c r="BJ32" s="143">
        <v>0</v>
      </c>
      <c r="BK32" s="143">
        <v>0</v>
      </c>
      <c r="BL32" s="143">
        <v>0</v>
      </c>
      <c r="BM32" s="143">
        <v>0</v>
      </c>
      <c r="BN32" s="143">
        <v>0</v>
      </c>
      <c r="BO32" s="143">
        <v>0</v>
      </c>
      <c r="BP32" s="143">
        <v>0</v>
      </c>
    </row>
    <row r="33" spans="1:68">
      <c r="A33" s="184"/>
      <c r="B33" s="140" t="s">
        <v>80</v>
      </c>
      <c r="C33" s="143">
        <f>C31-C32</f>
        <v>1242127.5486387047</v>
      </c>
      <c r="D33" s="143">
        <f>D31-D32</f>
        <v>1200021.5300407824</v>
      </c>
      <c r="E33" s="143">
        <f t="shared" ref="E33:M33" si="88">E31-E32</f>
        <v>1157915.5114428601</v>
      </c>
      <c r="F33" s="143">
        <f t="shared" si="88"/>
        <v>1115809.4928449378</v>
      </c>
      <c r="G33" s="143">
        <f t="shared" si="88"/>
        <v>1073703.4742470155</v>
      </c>
      <c r="H33" s="143">
        <f t="shared" si="88"/>
        <v>1031597.4556490934</v>
      </c>
      <c r="I33" s="143">
        <f t="shared" si="88"/>
        <v>989491.4370511712</v>
      </c>
      <c r="J33" s="143">
        <f t="shared" si="88"/>
        <v>947385.41845324903</v>
      </c>
      <c r="K33" s="143">
        <f t="shared" si="88"/>
        <v>905279.39985532686</v>
      </c>
      <c r="L33" s="143">
        <f t="shared" si="88"/>
        <v>863173.38125740469</v>
      </c>
      <c r="M33" s="143">
        <f t="shared" si="88"/>
        <v>821067.36265948252</v>
      </c>
      <c r="N33" s="143">
        <f t="shared" ref="N33:AG33" si="89">N31-N32</f>
        <v>778961.34406156035</v>
      </c>
      <c r="O33" s="143">
        <f t="shared" si="89"/>
        <v>736855.32546363818</v>
      </c>
      <c r="P33" s="143">
        <f t="shared" si="89"/>
        <v>694749.306865716</v>
      </c>
      <c r="Q33" s="143">
        <f t="shared" si="89"/>
        <v>652643.28826779383</v>
      </c>
      <c r="R33" s="143">
        <f t="shared" si="89"/>
        <v>610537.26966987166</v>
      </c>
      <c r="S33" s="143">
        <f t="shared" si="89"/>
        <v>568431.25107194949</v>
      </c>
      <c r="T33" s="143">
        <f t="shared" si="89"/>
        <v>526325.23247402732</v>
      </c>
      <c r="U33" s="143">
        <f t="shared" si="89"/>
        <v>484219.21387610515</v>
      </c>
      <c r="V33" s="143">
        <f t="shared" si="89"/>
        <v>442113.19527818298</v>
      </c>
      <c r="W33" s="143">
        <f t="shared" si="89"/>
        <v>400007.1766802608</v>
      </c>
      <c r="X33" s="143">
        <f t="shared" si="89"/>
        <v>357901.15808233863</v>
      </c>
      <c r="Y33" s="143">
        <f t="shared" si="89"/>
        <v>315795.13948441646</v>
      </c>
      <c r="Z33" s="143">
        <f t="shared" si="89"/>
        <v>273689.12088649429</v>
      </c>
      <c r="AA33" s="143">
        <f t="shared" si="89"/>
        <v>231583.10228857209</v>
      </c>
      <c r="AB33" s="143">
        <f t="shared" si="89"/>
        <v>189477.08369064989</v>
      </c>
      <c r="AC33" s="143">
        <f t="shared" si="89"/>
        <v>147371.06509272769</v>
      </c>
      <c r="AD33" s="143">
        <f t="shared" si="89"/>
        <v>105265.04649480549</v>
      </c>
      <c r="AE33" s="143">
        <f t="shared" si="89"/>
        <v>63159.027896883294</v>
      </c>
      <c r="AF33" s="143">
        <f t="shared" si="89"/>
        <v>21053.0092989611</v>
      </c>
      <c r="AG33" s="143">
        <f t="shared" si="89"/>
        <v>0</v>
      </c>
      <c r="AH33" s="143">
        <v>0</v>
      </c>
      <c r="AI33" s="143">
        <v>0</v>
      </c>
      <c r="AJ33" s="143">
        <v>0</v>
      </c>
      <c r="AK33" s="143">
        <v>0</v>
      </c>
      <c r="AL33" s="143">
        <v>0</v>
      </c>
      <c r="AM33" s="143">
        <v>0</v>
      </c>
      <c r="AN33" s="143">
        <v>0</v>
      </c>
      <c r="AO33" s="143">
        <v>0</v>
      </c>
      <c r="AP33" s="143">
        <v>0</v>
      </c>
      <c r="AQ33" s="143">
        <v>0</v>
      </c>
      <c r="AR33" s="143">
        <v>0</v>
      </c>
      <c r="AS33" s="143">
        <v>0</v>
      </c>
      <c r="AT33" s="143">
        <v>0</v>
      </c>
      <c r="AU33" s="143">
        <v>0</v>
      </c>
      <c r="AV33" s="143">
        <v>0</v>
      </c>
      <c r="AW33" s="143">
        <v>0</v>
      </c>
      <c r="AX33" s="143">
        <v>0</v>
      </c>
      <c r="AY33" s="143">
        <v>0</v>
      </c>
      <c r="AZ33" s="143">
        <v>0</v>
      </c>
      <c r="BA33" s="143">
        <v>0</v>
      </c>
      <c r="BB33" s="143">
        <v>0</v>
      </c>
      <c r="BC33" s="143">
        <v>0</v>
      </c>
      <c r="BD33" s="143">
        <v>0</v>
      </c>
      <c r="BE33" s="143">
        <v>0</v>
      </c>
      <c r="BF33" s="143">
        <v>0</v>
      </c>
      <c r="BG33" s="143">
        <v>0</v>
      </c>
      <c r="BH33" s="143">
        <v>0</v>
      </c>
      <c r="BI33" s="143">
        <v>0</v>
      </c>
      <c r="BJ33" s="143">
        <v>0</v>
      </c>
      <c r="BK33" s="143">
        <v>0</v>
      </c>
      <c r="BL33" s="143">
        <v>0</v>
      </c>
      <c r="BM33" s="143">
        <v>0</v>
      </c>
      <c r="BN33" s="143">
        <v>0</v>
      </c>
      <c r="BO33" s="143">
        <v>0</v>
      </c>
      <c r="BP33" s="143">
        <v>0</v>
      </c>
    </row>
    <row r="34" spans="1:68">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row>
    <row r="35" spans="1:68">
      <c r="A35" s="182" t="s">
        <v>91</v>
      </c>
      <c r="B35" s="140" t="s">
        <v>79</v>
      </c>
      <c r="C35" s="143">
        <f>B9</f>
        <v>336665.72707480029</v>
      </c>
      <c r="D35" s="143">
        <f>C37</f>
        <v>331856.21668801742</v>
      </c>
      <c r="E35" s="143">
        <f t="shared" ref="E35:Q35" si="90">D37</f>
        <v>322237.19591445167</v>
      </c>
      <c r="F35" s="143">
        <f t="shared" si="90"/>
        <v>312618.17514088593</v>
      </c>
      <c r="G35" s="143">
        <f t="shared" si="90"/>
        <v>302999.15436732018</v>
      </c>
      <c r="H35" s="143">
        <f t="shared" si="90"/>
        <v>293380.13359375444</v>
      </c>
      <c r="I35" s="143">
        <f t="shared" si="90"/>
        <v>283761.11282018869</v>
      </c>
      <c r="J35" s="143">
        <f t="shared" si="90"/>
        <v>274142.09204662294</v>
      </c>
      <c r="K35" s="143">
        <f t="shared" si="90"/>
        <v>264523.0712730572</v>
      </c>
      <c r="L35" s="143">
        <f t="shared" si="90"/>
        <v>254904.05049949148</v>
      </c>
      <c r="M35" s="143">
        <f t="shared" si="90"/>
        <v>245285.02972592576</v>
      </c>
      <c r="N35" s="143">
        <f t="shared" si="90"/>
        <v>235666.00895236005</v>
      </c>
      <c r="O35" s="143">
        <f t="shared" si="90"/>
        <v>226046.98817879433</v>
      </c>
      <c r="P35" s="143">
        <f t="shared" si="90"/>
        <v>216427.96740522861</v>
      </c>
      <c r="Q35" s="143">
        <f t="shared" si="90"/>
        <v>206808.9466316629</v>
      </c>
      <c r="R35" s="143">
        <f>Q37</f>
        <v>197189.92585809718</v>
      </c>
      <c r="S35" s="143">
        <f t="shared" ref="S35:AL35" si="91">R37</f>
        <v>187570.90508453146</v>
      </c>
      <c r="T35" s="143">
        <f t="shared" si="91"/>
        <v>177951.88431096575</v>
      </c>
      <c r="U35" s="143">
        <f t="shared" si="91"/>
        <v>168332.86353740003</v>
      </c>
      <c r="V35" s="143">
        <f t="shared" si="91"/>
        <v>158713.84276383431</v>
      </c>
      <c r="W35" s="143">
        <f t="shared" si="91"/>
        <v>149094.8219902686</v>
      </c>
      <c r="X35" s="143">
        <f t="shared" si="91"/>
        <v>139475.80121670288</v>
      </c>
      <c r="Y35" s="143">
        <f t="shared" si="91"/>
        <v>129856.78044313716</v>
      </c>
      <c r="Z35" s="143">
        <f t="shared" si="91"/>
        <v>120237.75966957145</v>
      </c>
      <c r="AA35" s="143">
        <f t="shared" si="91"/>
        <v>110618.73889600573</v>
      </c>
      <c r="AB35" s="143">
        <f t="shared" si="91"/>
        <v>100999.71812244001</v>
      </c>
      <c r="AC35" s="143">
        <f t="shared" si="91"/>
        <v>91380.697348874295</v>
      </c>
      <c r="AD35" s="143">
        <f t="shared" si="91"/>
        <v>81761.676575308578</v>
      </c>
      <c r="AE35" s="143">
        <f t="shared" si="91"/>
        <v>72142.655801742862</v>
      </c>
      <c r="AF35" s="143">
        <f t="shared" si="91"/>
        <v>62523.635028177137</v>
      </c>
      <c r="AG35" s="143">
        <f t="shared" si="91"/>
        <v>52904.614254611413</v>
      </c>
      <c r="AH35" s="143">
        <f t="shared" si="91"/>
        <v>43285.593481045689</v>
      </c>
      <c r="AI35" s="143">
        <f t="shared" si="91"/>
        <v>33666.572707479965</v>
      </c>
      <c r="AJ35" s="143">
        <f t="shared" si="91"/>
        <v>24047.551933914241</v>
      </c>
      <c r="AK35" s="143">
        <f t="shared" si="91"/>
        <v>14428.531160348519</v>
      </c>
      <c r="AL35" s="143">
        <f t="shared" si="91"/>
        <v>4809.5103867827966</v>
      </c>
      <c r="AM35" s="143">
        <v>0</v>
      </c>
      <c r="AN35" s="143">
        <v>0</v>
      </c>
      <c r="AO35" s="143">
        <v>0</v>
      </c>
      <c r="AP35" s="143">
        <v>0</v>
      </c>
      <c r="AQ35" s="143">
        <v>0</v>
      </c>
      <c r="AR35" s="143">
        <v>0</v>
      </c>
      <c r="AS35" s="143">
        <v>0</v>
      </c>
      <c r="AT35" s="143">
        <v>0</v>
      </c>
      <c r="AU35" s="143">
        <v>0</v>
      </c>
      <c r="AV35" s="143">
        <v>0</v>
      </c>
      <c r="AW35" s="143">
        <v>0</v>
      </c>
      <c r="AX35" s="143">
        <v>0</v>
      </c>
      <c r="AY35" s="143">
        <v>0</v>
      </c>
      <c r="AZ35" s="143">
        <v>0</v>
      </c>
      <c r="BA35" s="143">
        <v>0</v>
      </c>
      <c r="BB35" s="143">
        <v>0</v>
      </c>
      <c r="BC35" s="143">
        <v>0</v>
      </c>
      <c r="BD35" s="143">
        <v>0</v>
      </c>
      <c r="BE35" s="143">
        <v>0</v>
      </c>
      <c r="BF35" s="143">
        <v>0</v>
      </c>
      <c r="BG35" s="143">
        <v>0</v>
      </c>
      <c r="BH35" s="143">
        <v>0</v>
      </c>
      <c r="BI35" s="143">
        <v>0</v>
      </c>
      <c r="BJ35" s="143">
        <v>0</v>
      </c>
      <c r="BK35" s="143">
        <v>0</v>
      </c>
      <c r="BL35" s="143">
        <v>0</v>
      </c>
      <c r="BM35" s="143">
        <v>0</v>
      </c>
      <c r="BN35" s="143">
        <v>0</v>
      </c>
      <c r="BO35" s="143">
        <v>0</v>
      </c>
      <c r="BP35" s="143">
        <v>0</v>
      </c>
    </row>
    <row r="36" spans="1:68">
      <c r="A36" s="183"/>
      <c r="B36" s="140" t="s">
        <v>1</v>
      </c>
      <c r="C36" s="143">
        <f>C9</f>
        <v>4809.5103867828611</v>
      </c>
      <c r="D36" s="143">
        <f t="shared" ref="D36:R36" si="92">D9</f>
        <v>9619.0207735657223</v>
      </c>
      <c r="E36" s="143">
        <f t="shared" si="92"/>
        <v>9619.0207735657223</v>
      </c>
      <c r="F36" s="143">
        <f t="shared" si="92"/>
        <v>9619.0207735657223</v>
      </c>
      <c r="G36" s="143">
        <f t="shared" si="92"/>
        <v>9619.0207735657223</v>
      </c>
      <c r="H36" s="143">
        <f t="shared" si="92"/>
        <v>9619.0207735657223</v>
      </c>
      <c r="I36" s="143">
        <f t="shared" si="92"/>
        <v>9619.0207735657223</v>
      </c>
      <c r="J36" s="143">
        <f t="shared" si="92"/>
        <v>9619.0207735657223</v>
      </c>
      <c r="K36" s="143">
        <f t="shared" si="92"/>
        <v>9619.0207735657223</v>
      </c>
      <c r="L36" s="143">
        <f t="shared" si="92"/>
        <v>9619.0207735657223</v>
      </c>
      <c r="M36" s="143">
        <f t="shared" si="92"/>
        <v>9619.0207735657223</v>
      </c>
      <c r="N36" s="143">
        <f t="shared" si="92"/>
        <v>9619.0207735657223</v>
      </c>
      <c r="O36" s="143">
        <f t="shared" si="92"/>
        <v>9619.0207735657223</v>
      </c>
      <c r="P36" s="143">
        <f t="shared" si="92"/>
        <v>9619.0207735657223</v>
      </c>
      <c r="Q36" s="143">
        <f t="shared" si="92"/>
        <v>9619.0207735657223</v>
      </c>
      <c r="R36" s="143">
        <f t="shared" si="92"/>
        <v>9619.0207735657223</v>
      </c>
      <c r="S36" s="143">
        <f t="shared" ref="S36:AL36" si="93">S9</f>
        <v>9619.0207735657223</v>
      </c>
      <c r="T36" s="143">
        <f t="shared" si="93"/>
        <v>9619.0207735657223</v>
      </c>
      <c r="U36" s="143">
        <f t="shared" si="93"/>
        <v>9619.0207735657223</v>
      </c>
      <c r="V36" s="143">
        <f t="shared" si="93"/>
        <v>9619.0207735657223</v>
      </c>
      <c r="W36" s="143">
        <f t="shared" si="93"/>
        <v>9619.0207735657223</v>
      </c>
      <c r="X36" s="143">
        <f t="shared" si="93"/>
        <v>9619.0207735657223</v>
      </c>
      <c r="Y36" s="143">
        <f t="shared" si="93"/>
        <v>9619.0207735657223</v>
      </c>
      <c r="Z36" s="143">
        <f t="shared" si="93"/>
        <v>9619.0207735657223</v>
      </c>
      <c r="AA36" s="143">
        <f t="shared" si="93"/>
        <v>9619.0207735657223</v>
      </c>
      <c r="AB36" s="143">
        <f t="shared" si="93"/>
        <v>9619.0207735657223</v>
      </c>
      <c r="AC36" s="143">
        <f t="shared" si="93"/>
        <v>9619.0207735657223</v>
      </c>
      <c r="AD36" s="143">
        <f t="shared" si="93"/>
        <v>9619.0207735657223</v>
      </c>
      <c r="AE36" s="143">
        <f t="shared" si="93"/>
        <v>9619.0207735657223</v>
      </c>
      <c r="AF36" s="143">
        <f t="shared" si="93"/>
        <v>9619.0207735657223</v>
      </c>
      <c r="AG36" s="143">
        <f t="shared" si="93"/>
        <v>9619.0207735657223</v>
      </c>
      <c r="AH36" s="143">
        <f t="shared" si="93"/>
        <v>9619.0207735657223</v>
      </c>
      <c r="AI36" s="143">
        <f t="shared" si="93"/>
        <v>9619.0207735657223</v>
      </c>
      <c r="AJ36" s="143">
        <f t="shared" si="93"/>
        <v>9619.0207735657223</v>
      </c>
      <c r="AK36" s="143">
        <f t="shared" si="93"/>
        <v>9619.0207735657223</v>
      </c>
      <c r="AL36" s="143">
        <f t="shared" si="93"/>
        <v>4809.5103867828611</v>
      </c>
      <c r="AM36" s="143">
        <v>0</v>
      </c>
      <c r="AN36" s="143">
        <v>0</v>
      </c>
      <c r="AO36" s="143">
        <v>0</v>
      </c>
      <c r="AP36" s="143">
        <v>0</v>
      </c>
      <c r="AQ36" s="143">
        <v>0</v>
      </c>
      <c r="AR36" s="143">
        <v>0</v>
      </c>
      <c r="AS36" s="143">
        <v>0</v>
      </c>
      <c r="AT36" s="143">
        <v>0</v>
      </c>
      <c r="AU36" s="143">
        <v>0</v>
      </c>
      <c r="AV36" s="143">
        <v>0</v>
      </c>
      <c r="AW36" s="143">
        <v>0</v>
      </c>
      <c r="AX36" s="143">
        <v>0</v>
      </c>
      <c r="AY36" s="143">
        <v>0</v>
      </c>
      <c r="AZ36" s="143">
        <v>0</v>
      </c>
      <c r="BA36" s="143">
        <v>0</v>
      </c>
      <c r="BB36" s="143">
        <v>0</v>
      </c>
      <c r="BC36" s="143">
        <v>0</v>
      </c>
      <c r="BD36" s="143">
        <v>0</v>
      </c>
      <c r="BE36" s="143">
        <v>0</v>
      </c>
      <c r="BF36" s="143">
        <v>0</v>
      </c>
      <c r="BG36" s="143">
        <v>0</v>
      </c>
      <c r="BH36" s="143">
        <v>0</v>
      </c>
      <c r="BI36" s="143">
        <v>0</v>
      </c>
      <c r="BJ36" s="143">
        <v>0</v>
      </c>
      <c r="BK36" s="143">
        <v>0</v>
      </c>
      <c r="BL36" s="143">
        <v>0</v>
      </c>
      <c r="BM36" s="143">
        <v>0</v>
      </c>
      <c r="BN36" s="143">
        <v>0</v>
      </c>
      <c r="BO36" s="143">
        <v>0</v>
      </c>
      <c r="BP36" s="143">
        <v>0</v>
      </c>
    </row>
    <row r="37" spans="1:68">
      <c r="A37" s="184"/>
      <c r="B37" s="140" t="s">
        <v>80</v>
      </c>
      <c r="C37" s="143">
        <f>C35-C36</f>
        <v>331856.21668801742</v>
      </c>
      <c r="D37" s="143">
        <f>D35-D36</f>
        <v>322237.19591445167</v>
      </c>
      <c r="E37" s="143">
        <f t="shared" ref="E37:Q37" si="94">E35-E36</f>
        <v>312618.17514088593</v>
      </c>
      <c r="F37" s="143">
        <f t="shared" si="94"/>
        <v>302999.15436732018</v>
      </c>
      <c r="G37" s="143">
        <f t="shared" si="94"/>
        <v>293380.13359375444</v>
      </c>
      <c r="H37" s="143">
        <f t="shared" si="94"/>
        <v>283761.11282018869</v>
      </c>
      <c r="I37" s="143">
        <f t="shared" si="94"/>
        <v>274142.09204662294</v>
      </c>
      <c r="J37" s="143">
        <f t="shared" si="94"/>
        <v>264523.0712730572</v>
      </c>
      <c r="K37" s="143">
        <f t="shared" si="94"/>
        <v>254904.05049949148</v>
      </c>
      <c r="L37" s="143">
        <f t="shared" si="94"/>
        <v>245285.02972592576</v>
      </c>
      <c r="M37" s="143">
        <f t="shared" si="94"/>
        <v>235666.00895236005</v>
      </c>
      <c r="N37" s="143">
        <f t="shared" si="94"/>
        <v>226046.98817879433</v>
      </c>
      <c r="O37" s="143">
        <f t="shared" si="94"/>
        <v>216427.96740522861</v>
      </c>
      <c r="P37" s="143">
        <f t="shared" si="94"/>
        <v>206808.9466316629</v>
      </c>
      <c r="Q37" s="143">
        <f t="shared" si="94"/>
        <v>197189.92585809718</v>
      </c>
      <c r="R37" s="143">
        <f>R35-R36</f>
        <v>187570.90508453146</v>
      </c>
      <c r="S37" s="143">
        <f t="shared" ref="S37:AL37" si="95">S35-S36</f>
        <v>177951.88431096575</v>
      </c>
      <c r="T37" s="143">
        <f t="shared" si="95"/>
        <v>168332.86353740003</v>
      </c>
      <c r="U37" s="143">
        <f t="shared" si="95"/>
        <v>158713.84276383431</v>
      </c>
      <c r="V37" s="143">
        <f t="shared" si="95"/>
        <v>149094.8219902686</v>
      </c>
      <c r="W37" s="143">
        <f t="shared" si="95"/>
        <v>139475.80121670288</v>
      </c>
      <c r="X37" s="143">
        <f t="shared" si="95"/>
        <v>129856.78044313716</v>
      </c>
      <c r="Y37" s="143">
        <f t="shared" si="95"/>
        <v>120237.75966957145</v>
      </c>
      <c r="Z37" s="143">
        <f t="shared" si="95"/>
        <v>110618.73889600573</v>
      </c>
      <c r="AA37" s="143">
        <f t="shared" si="95"/>
        <v>100999.71812244001</v>
      </c>
      <c r="AB37" s="143">
        <f t="shared" si="95"/>
        <v>91380.697348874295</v>
      </c>
      <c r="AC37" s="143">
        <f t="shared" si="95"/>
        <v>81761.676575308578</v>
      </c>
      <c r="AD37" s="143">
        <f t="shared" si="95"/>
        <v>72142.655801742862</v>
      </c>
      <c r="AE37" s="143">
        <f t="shared" si="95"/>
        <v>62523.635028177137</v>
      </c>
      <c r="AF37" s="143">
        <f t="shared" si="95"/>
        <v>52904.614254611413</v>
      </c>
      <c r="AG37" s="143">
        <f t="shared" si="95"/>
        <v>43285.593481045689</v>
      </c>
      <c r="AH37" s="143">
        <f t="shared" si="95"/>
        <v>33666.572707479965</v>
      </c>
      <c r="AI37" s="143">
        <f t="shared" si="95"/>
        <v>24047.551933914241</v>
      </c>
      <c r="AJ37" s="143">
        <f t="shared" si="95"/>
        <v>14428.531160348519</v>
      </c>
      <c r="AK37" s="143">
        <f t="shared" si="95"/>
        <v>4809.5103867827966</v>
      </c>
      <c r="AL37" s="143">
        <f t="shared" si="95"/>
        <v>-6.4574123825877905E-11</v>
      </c>
      <c r="AM37" s="143">
        <v>0</v>
      </c>
      <c r="AN37" s="143">
        <v>0</v>
      </c>
      <c r="AO37" s="143">
        <v>0</v>
      </c>
      <c r="AP37" s="143">
        <v>0</v>
      </c>
      <c r="AQ37" s="143">
        <v>0</v>
      </c>
      <c r="AR37" s="143">
        <v>0</v>
      </c>
      <c r="AS37" s="143">
        <v>0</v>
      </c>
      <c r="AT37" s="143">
        <v>0</v>
      </c>
      <c r="AU37" s="143">
        <v>0</v>
      </c>
      <c r="AV37" s="143">
        <v>0</v>
      </c>
      <c r="AW37" s="143">
        <v>0</v>
      </c>
      <c r="AX37" s="143">
        <v>0</v>
      </c>
      <c r="AY37" s="143">
        <v>0</v>
      </c>
      <c r="AZ37" s="143">
        <v>0</v>
      </c>
      <c r="BA37" s="143">
        <v>0</v>
      </c>
      <c r="BB37" s="143">
        <v>0</v>
      </c>
      <c r="BC37" s="143">
        <v>0</v>
      </c>
      <c r="BD37" s="143">
        <v>0</v>
      </c>
      <c r="BE37" s="143">
        <v>0</v>
      </c>
      <c r="BF37" s="143">
        <v>0</v>
      </c>
      <c r="BG37" s="143">
        <v>0</v>
      </c>
      <c r="BH37" s="143">
        <v>0</v>
      </c>
      <c r="BI37" s="143">
        <v>0</v>
      </c>
      <c r="BJ37" s="143">
        <v>0</v>
      </c>
      <c r="BK37" s="143">
        <v>0</v>
      </c>
      <c r="BL37" s="143">
        <v>0</v>
      </c>
      <c r="BM37" s="143">
        <v>0</v>
      </c>
      <c r="BN37" s="143">
        <v>0</v>
      </c>
      <c r="BO37" s="143">
        <v>0</v>
      </c>
      <c r="BP37" s="143">
        <v>0</v>
      </c>
    </row>
    <row r="38" spans="1:68">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row>
    <row r="39" spans="1:68">
      <c r="A39" s="182" t="s">
        <v>92</v>
      </c>
      <c r="B39" s="140" t="s">
        <v>79</v>
      </c>
      <c r="C39" s="143">
        <f>B10</f>
        <v>139626.91346023171</v>
      </c>
      <c r="D39" s="143">
        <f>C41</f>
        <v>137881.5770419788</v>
      </c>
      <c r="E39" s="143">
        <f t="shared" ref="E39:AQ39" si="96">D41</f>
        <v>134390.90420547302</v>
      </c>
      <c r="F39" s="143">
        <f t="shared" si="96"/>
        <v>130900.23136896723</v>
      </c>
      <c r="G39" s="143">
        <f t="shared" si="96"/>
        <v>127409.55853246144</v>
      </c>
      <c r="H39" s="143">
        <f t="shared" si="96"/>
        <v>123918.88569595564</v>
      </c>
      <c r="I39" s="143">
        <f t="shared" si="96"/>
        <v>120428.21285944985</v>
      </c>
      <c r="J39" s="143">
        <f t="shared" si="96"/>
        <v>116937.54002294406</v>
      </c>
      <c r="K39" s="143">
        <f t="shared" si="96"/>
        <v>113446.86718643826</v>
      </c>
      <c r="L39" s="143">
        <f t="shared" si="96"/>
        <v>109956.19434993247</v>
      </c>
      <c r="M39" s="143">
        <f t="shared" si="96"/>
        <v>106465.52151342668</v>
      </c>
      <c r="N39" s="143">
        <f t="shared" si="96"/>
        <v>102974.84867692088</v>
      </c>
      <c r="O39" s="143">
        <f t="shared" si="96"/>
        <v>99484.17584041509</v>
      </c>
      <c r="P39" s="143">
        <f t="shared" si="96"/>
        <v>95993.503003909296</v>
      </c>
      <c r="Q39" s="143">
        <f t="shared" si="96"/>
        <v>92502.830167403503</v>
      </c>
      <c r="R39" s="143">
        <f t="shared" si="96"/>
        <v>89012.157330897709</v>
      </c>
      <c r="S39" s="143">
        <f t="shared" si="96"/>
        <v>85521.484494391916</v>
      </c>
      <c r="T39" s="143">
        <f t="shared" si="96"/>
        <v>82030.811657886123</v>
      </c>
      <c r="U39" s="143">
        <f t="shared" si="96"/>
        <v>78540.138821380329</v>
      </c>
      <c r="V39" s="143">
        <f t="shared" si="96"/>
        <v>75049.465984874536</v>
      </c>
      <c r="W39" s="143">
        <f t="shared" si="96"/>
        <v>71558.793148368743</v>
      </c>
      <c r="X39" s="143">
        <f t="shared" si="96"/>
        <v>68068.120311862949</v>
      </c>
      <c r="Y39" s="143">
        <f t="shared" si="96"/>
        <v>64577.447475357156</v>
      </c>
      <c r="Z39" s="143">
        <f t="shared" si="96"/>
        <v>61086.774638851362</v>
      </c>
      <c r="AA39" s="143">
        <f t="shared" si="96"/>
        <v>57596.101802345569</v>
      </c>
      <c r="AB39" s="143">
        <f t="shared" si="96"/>
        <v>54105.428965839776</v>
      </c>
      <c r="AC39" s="143">
        <f t="shared" si="96"/>
        <v>50614.756129333982</v>
      </c>
      <c r="AD39" s="143">
        <f t="shared" si="96"/>
        <v>47124.083292828189</v>
      </c>
      <c r="AE39" s="143">
        <f t="shared" si="96"/>
        <v>43633.410456322395</v>
      </c>
      <c r="AF39" s="143">
        <f t="shared" si="96"/>
        <v>40142.737619816602</v>
      </c>
      <c r="AG39" s="143">
        <f t="shared" si="96"/>
        <v>36652.064783310809</v>
      </c>
      <c r="AH39" s="143">
        <f t="shared" si="96"/>
        <v>33161.391946805015</v>
      </c>
      <c r="AI39" s="143">
        <f t="shared" si="96"/>
        <v>29670.719110299222</v>
      </c>
      <c r="AJ39" s="143">
        <f t="shared" si="96"/>
        <v>26180.046273793429</v>
      </c>
      <c r="AK39" s="143">
        <f t="shared" si="96"/>
        <v>22689.373437287635</v>
      </c>
      <c r="AL39" s="143">
        <f t="shared" si="96"/>
        <v>19198.700600781842</v>
      </c>
      <c r="AM39" s="143">
        <f t="shared" si="96"/>
        <v>15708.027764276048</v>
      </c>
      <c r="AN39" s="143">
        <f t="shared" si="96"/>
        <v>12217.354927770255</v>
      </c>
      <c r="AO39" s="143">
        <f t="shared" si="96"/>
        <v>8726.6820912644616</v>
      </c>
      <c r="AP39" s="143">
        <f t="shared" si="96"/>
        <v>5236.0092547586692</v>
      </c>
      <c r="AQ39" s="143">
        <f t="shared" si="96"/>
        <v>1745.3364182528767</v>
      </c>
      <c r="AR39" s="143">
        <v>0</v>
      </c>
      <c r="AS39" s="143">
        <v>0</v>
      </c>
      <c r="AT39" s="143">
        <v>0</v>
      </c>
      <c r="AU39" s="143">
        <v>0</v>
      </c>
      <c r="AV39" s="143">
        <v>0</v>
      </c>
      <c r="AW39" s="143">
        <v>0</v>
      </c>
      <c r="AX39" s="143">
        <v>0</v>
      </c>
      <c r="AY39" s="143">
        <v>0</v>
      </c>
      <c r="AZ39" s="143">
        <v>0</v>
      </c>
      <c r="BA39" s="143">
        <v>0</v>
      </c>
      <c r="BB39" s="143">
        <v>0</v>
      </c>
      <c r="BC39" s="143">
        <v>0</v>
      </c>
      <c r="BD39" s="143">
        <v>0</v>
      </c>
      <c r="BE39" s="143">
        <v>0</v>
      </c>
      <c r="BF39" s="143">
        <v>0</v>
      </c>
      <c r="BG39" s="143">
        <v>0</v>
      </c>
      <c r="BH39" s="143">
        <v>0</v>
      </c>
      <c r="BI39" s="143">
        <v>0</v>
      </c>
      <c r="BJ39" s="143">
        <v>0</v>
      </c>
      <c r="BK39" s="143">
        <v>0</v>
      </c>
      <c r="BL39" s="143">
        <v>0</v>
      </c>
      <c r="BM39" s="143">
        <v>0</v>
      </c>
      <c r="BN39" s="143">
        <v>0</v>
      </c>
      <c r="BO39" s="143">
        <v>0</v>
      </c>
      <c r="BP39" s="143">
        <v>0</v>
      </c>
    </row>
    <row r="40" spans="1:68">
      <c r="A40" s="183"/>
      <c r="B40" s="140" t="s">
        <v>1</v>
      </c>
      <c r="C40" s="143">
        <f>C10</f>
        <v>1745.3364182528962</v>
      </c>
      <c r="D40" s="143">
        <f>D10</f>
        <v>3490.6728365057925</v>
      </c>
      <c r="E40" s="143">
        <f t="shared" ref="E40:AQ40" si="97">E10</f>
        <v>3490.6728365057925</v>
      </c>
      <c r="F40" s="143">
        <f t="shared" si="97"/>
        <v>3490.6728365057925</v>
      </c>
      <c r="G40" s="143">
        <f t="shared" si="97"/>
        <v>3490.6728365057925</v>
      </c>
      <c r="H40" s="143">
        <f t="shared" si="97"/>
        <v>3490.6728365057925</v>
      </c>
      <c r="I40" s="143">
        <f t="shared" si="97"/>
        <v>3490.6728365057925</v>
      </c>
      <c r="J40" s="143">
        <f t="shared" si="97"/>
        <v>3490.6728365057925</v>
      </c>
      <c r="K40" s="143">
        <f t="shared" si="97"/>
        <v>3490.6728365057925</v>
      </c>
      <c r="L40" s="143">
        <f t="shared" si="97"/>
        <v>3490.6728365057925</v>
      </c>
      <c r="M40" s="143">
        <f t="shared" si="97"/>
        <v>3490.6728365057925</v>
      </c>
      <c r="N40" s="143">
        <f t="shared" si="97"/>
        <v>3490.6728365057925</v>
      </c>
      <c r="O40" s="143">
        <f t="shared" si="97"/>
        <v>3490.6728365057925</v>
      </c>
      <c r="P40" s="143">
        <f t="shared" si="97"/>
        <v>3490.6728365057925</v>
      </c>
      <c r="Q40" s="143">
        <f t="shared" si="97"/>
        <v>3490.6728365057925</v>
      </c>
      <c r="R40" s="143">
        <f t="shared" si="97"/>
        <v>3490.6728365057925</v>
      </c>
      <c r="S40" s="143">
        <f t="shared" si="97"/>
        <v>3490.6728365057925</v>
      </c>
      <c r="T40" s="143">
        <f t="shared" si="97"/>
        <v>3490.6728365057925</v>
      </c>
      <c r="U40" s="143">
        <f t="shared" si="97"/>
        <v>3490.6728365057925</v>
      </c>
      <c r="V40" s="143">
        <f t="shared" si="97"/>
        <v>3490.6728365057925</v>
      </c>
      <c r="W40" s="143">
        <f t="shared" si="97"/>
        <v>3490.6728365057925</v>
      </c>
      <c r="X40" s="143">
        <f t="shared" si="97"/>
        <v>3490.6728365057925</v>
      </c>
      <c r="Y40" s="143">
        <f t="shared" si="97"/>
        <v>3490.6728365057925</v>
      </c>
      <c r="Z40" s="143">
        <f t="shared" si="97"/>
        <v>3490.6728365057925</v>
      </c>
      <c r="AA40" s="143">
        <f t="shared" si="97"/>
        <v>3490.6728365057925</v>
      </c>
      <c r="AB40" s="143">
        <f t="shared" si="97"/>
        <v>3490.6728365057925</v>
      </c>
      <c r="AC40" s="143">
        <f t="shared" si="97"/>
        <v>3490.6728365057925</v>
      </c>
      <c r="AD40" s="143">
        <f t="shared" si="97"/>
        <v>3490.6728365057925</v>
      </c>
      <c r="AE40" s="143">
        <f t="shared" si="97"/>
        <v>3490.6728365057925</v>
      </c>
      <c r="AF40" s="143">
        <f t="shared" si="97"/>
        <v>3490.6728365057925</v>
      </c>
      <c r="AG40" s="143">
        <f t="shared" si="97"/>
        <v>3490.6728365057925</v>
      </c>
      <c r="AH40" s="143">
        <f t="shared" si="97"/>
        <v>3490.6728365057925</v>
      </c>
      <c r="AI40" s="143">
        <f t="shared" si="97"/>
        <v>3490.6728365057925</v>
      </c>
      <c r="AJ40" s="143">
        <f t="shared" si="97"/>
        <v>3490.6728365057925</v>
      </c>
      <c r="AK40" s="143">
        <f t="shared" si="97"/>
        <v>3490.6728365057925</v>
      </c>
      <c r="AL40" s="143">
        <f t="shared" si="97"/>
        <v>3490.6728365057925</v>
      </c>
      <c r="AM40" s="143">
        <f t="shared" si="97"/>
        <v>3490.6728365057925</v>
      </c>
      <c r="AN40" s="143">
        <f t="shared" si="97"/>
        <v>3490.6728365057925</v>
      </c>
      <c r="AO40" s="143">
        <f t="shared" si="97"/>
        <v>3490.6728365057925</v>
      </c>
      <c r="AP40" s="143">
        <f t="shared" si="97"/>
        <v>3490.6728365057925</v>
      </c>
      <c r="AQ40" s="143">
        <f t="shared" si="97"/>
        <v>1745.3364182528962</v>
      </c>
      <c r="AR40" s="143">
        <v>0</v>
      </c>
      <c r="AS40" s="143">
        <v>0</v>
      </c>
      <c r="AT40" s="143">
        <v>0</v>
      </c>
      <c r="AU40" s="143">
        <v>0</v>
      </c>
      <c r="AV40" s="143">
        <v>0</v>
      </c>
      <c r="AW40" s="143">
        <v>0</v>
      </c>
      <c r="AX40" s="143">
        <v>0</v>
      </c>
      <c r="AY40" s="143">
        <v>0</v>
      </c>
      <c r="AZ40" s="143">
        <v>0</v>
      </c>
      <c r="BA40" s="143">
        <v>0</v>
      </c>
      <c r="BB40" s="143">
        <v>0</v>
      </c>
      <c r="BC40" s="143">
        <v>0</v>
      </c>
      <c r="BD40" s="143">
        <v>0</v>
      </c>
      <c r="BE40" s="143">
        <v>0</v>
      </c>
      <c r="BF40" s="143">
        <v>0</v>
      </c>
      <c r="BG40" s="143">
        <v>0</v>
      </c>
      <c r="BH40" s="143">
        <v>0</v>
      </c>
      <c r="BI40" s="143">
        <v>0</v>
      </c>
      <c r="BJ40" s="143">
        <v>0</v>
      </c>
      <c r="BK40" s="143">
        <v>0</v>
      </c>
      <c r="BL40" s="143">
        <v>0</v>
      </c>
      <c r="BM40" s="143">
        <v>0</v>
      </c>
      <c r="BN40" s="143">
        <v>0</v>
      </c>
      <c r="BO40" s="143">
        <v>0</v>
      </c>
      <c r="BP40" s="143">
        <v>0</v>
      </c>
    </row>
    <row r="41" spans="1:68">
      <c r="A41" s="184"/>
      <c r="B41" s="140" t="s">
        <v>80</v>
      </c>
      <c r="C41" s="143">
        <f>C39-C40</f>
        <v>137881.5770419788</v>
      </c>
      <c r="D41" s="143">
        <f>D39-D40</f>
        <v>134390.90420547302</v>
      </c>
      <c r="E41" s="143">
        <f t="shared" ref="E41:AQ41" si="98">E39-E40</f>
        <v>130900.23136896723</v>
      </c>
      <c r="F41" s="143">
        <f t="shared" si="98"/>
        <v>127409.55853246144</v>
      </c>
      <c r="G41" s="143">
        <f t="shared" si="98"/>
        <v>123918.88569595564</v>
      </c>
      <c r="H41" s="143">
        <f t="shared" si="98"/>
        <v>120428.21285944985</v>
      </c>
      <c r="I41" s="143">
        <f t="shared" si="98"/>
        <v>116937.54002294406</v>
      </c>
      <c r="J41" s="143">
        <f t="shared" si="98"/>
        <v>113446.86718643826</v>
      </c>
      <c r="K41" s="143">
        <f t="shared" si="98"/>
        <v>109956.19434993247</v>
      </c>
      <c r="L41" s="143">
        <f t="shared" si="98"/>
        <v>106465.52151342668</v>
      </c>
      <c r="M41" s="143">
        <f t="shared" si="98"/>
        <v>102974.84867692088</v>
      </c>
      <c r="N41" s="143">
        <f t="shared" si="98"/>
        <v>99484.17584041509</v>
      </c>
      <c r="O41" s="143">
        <f t="shared" si="98"/>
        <v>95993.503003909296</v>
      </c>
      <c r="P41" s="143">
        <f t="shared" si="98"/>
        <v>92502.830167403503</v>
      </c>
      <c r="Q41" s="143">
        <f t="shared" si="98"/>
        <v>89012.157330897709</v>
      </c>
      <c r="R41" s="143">
        <f t="shared" si="98"/>
        <v>85521.484494391916</v>
      </c>
      <c r="S41" s="143">
        <f t="shared" si="98"/>
        <v>82030.811657886123</v>
      </c>
      <c r="T41" s="143">
        <f t="shared" si="98"/>
        <v>78540.138821380329</v>
      </c>
      <c r="U41" s="143">
        <f t="shared" si="98"/>
        <v>75049.465984874536</v>
      </c>
      <c r="V41" s="143">
        <f t="shared" si="98"/>
        <v>71558.793148368743</v>
      </c>
      <c r="W41" s="143">
        <f t="shared" si="98"/>
        <v>68068.120311862949</v>
      </c>
      <c r="X41" s="143">
        <f t="shared" si="98"/>
        <v>64577.447475357156</v>
      </c>
      <c r="Y41" s="143">
        <f t="shared" si="98"/>
        <v>61086.774638851362</v>
      </c>
      <c r="Z41" s="143">
        <f t="shared" si="98"/>
        <v>57596.101802345569</v>
      </c>
      <c r="AA41" s="143">
        <f t="shared" si="98"/>
        <v>54105.428965839776</v>
      </c>
      <c r="AB41" s="143">
        <f t="shared" si="98"/>
        <v>50614.756129333982</v>
      </c>
      <c r="AC41" s="143">
        <f t="shared" si="98"/>
        <v>47124.083292828189</v>
      </c>
      <c r="AD41" s="143">
        <f t="shared" si="98"/>
        <v>43633.410456322395</v>
      </c>
      <c r="AE41" s="143">
        <f t="shared" si="98"/>
        <v>40142.737619816602</v>
      </c>
      <c r="AF41" s="143">
        <f t="shared" si="98"/>
        <v>36652.064783310809</v>
      </c>
      <c r="AG41" s="143">
        <f t="shared" si="98"/>
        <v>33161.391946805015</v>
      </c>
      <c r="AH41" s="143">
        <f t="shared" si="98"/>
        <v>29670.719110299222</v>
      </c>
      <c r="AI41" s="143">
        <f t="shared" si="98"/>
        <v>26180.046273793429</v>
      </c>
      <c r="AJ41" s="143">
        <f t="shared" si="98"/>
        <v>22689.373437287635</v>
      </c>
      <c r="AK41" s="143">
        <f t="shared" si="98"/>
        <v>19198.700600781842</v>
      </c>
      <c r="AL41" s="143">
        <f t="shared" si="98"/>
        <v>15708.027764276048</v>
      </c>
      <c r="AM41" s="143">
        <f t="shared" si="98"/>
        <v>12217.354927770255</v>
      </c>
      <c r="AN41" s="143">
        <f t="shared" si="98"/>
        <v>8726.6820912644616</v>
      </c>
      <c r="AO41" s="143">
        <f t="shared" si="98"/>
        <v>5236.0092547586692</v>
      </c>
      <c r="AP41" s="143">
        <f t="shared" si="98"/>
        <v>1745.3364182528767</v>
      </c>
      <c r="AQ41" s="143">
        <f t="shared" si="98"/>
        <v>-1.9554136088117957E-11</v>
      </c>
      <c r="AR41" s="143">
        <v>0</v>
      </c>
      <c r="AS41" s="143">
        <v>0</v>
      </c>
      <c r="AT41" s="143">
        <v>0</v>
      </c>
      <c r="AU41" s="143">
        <v>0</v>
      </c>
      <c r="AV41" s="143">
        <v>0</v>
      </c>
      <c r="AW41" s="143">
        <v>0</v>
      </c>
      <c r="AX41" s="143">
        <v>0</v>
      </c>
      <c r="AY41" s="143">
        <v>0</v>
      </c>
      <c r="AZ41" s="143">
        <v>0</v>
      </c>
      <c r="BA41" s="143">
        <v>0</v>
      </c>
      <c r="BB41" s="143">
        <v>0</v>
      </c>
      <c r="BC41" s="143">
        <v>0</v>
      </c>
      <c r="BD41" s="143">
        <v>0</v>
      </c>
      <c r="BE41" s="143">
        <v>0</v>
      </c>
      <c r="BF41" s="143">
        <v>0</v>
      </c>
      <c r="BG41" s="143">
        <v>0</v>
      </c>
      <c r="BH41" s="143">
        <v>0</v>
      </c>
      <c r="BI41" s="143">
        <v>0</v>
      </c>
      <c r="BJ41" s="143">
        <v>0</v>
      </c>
      <c r="BK41" s="143">
        <v>0</v>
      </c>
      <c r="BL41" s="143">
        <v>0</v>
      </c>
      <c r="BM41" s="143">
        <v>0</v>
      </c>
      <c r="BN41" s="143">
        <v>0</v>
      </c>
      <c r="BO41" s="143">
        <v>0</v>
      </c>
      <c r="BP41" s="143">
        <v>0</v>
      </c>
    </row>
    <row r="42" spans="1:68">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row>
    <row r="43" spans="1:68">
      <c r="A43" s="182" t="s">
        <v>84</v>
      </c>
      <c r="B43" s="140" t="s">
        <v>79</v>
      </c>
      <c r="C43" s="143">
        <f>B11</f>
        <v>622276.08736717352</v>
      </c>
      <c r="D43" s="143">
        <f>C45</f>
        <v>615361.90861864935</v>
      </c>
      <c r="E43" s="143">
        <f t="shared" ref="E43:AV43" si="99">D45</f>
        <v>601533.55112160102</v>
      </c>
      <c r="F43" s="143">
        <f t="shared" si="99"/>
        <v>587705.19362455269</v>
      </c>
      <c r="G43" s="143">
        <f t="shared" si="99"/>
        <v>573876.83612750436</v>
      </c>
      <c r="H43" s="143">
        <f t="shared" si="99"/>
        <v>560048.47863045603</v>
      </c>
      <c r="I43" s="143">
        <f t="shared" si="99"/>
        <v>546220.12113340769</v>
      </c>
      <c r="J43" s="143">
        <f t="shared" si="99"/>
        <v>532391.76363635936</v>
      </c>
      <c r="K43" s="143">
        <f t="shared" si="99"/>
        <v>518563.40613931109</v>
      </c>
      <c r="L43" s="143">
        <f t="shared" si="99"/>
        <v>504735.04864226282</v>
      </c>
      <c r="M43" s="143">
        <f t="shared" si="99"/>
        <v>490906.69114521454</v>
      </c>
      <c r="N43" s="143">
        <f t="shared" si="99"/>
        <v>477078.33364816627</v>
      </c>
      <c r="O43" s="143">
        <f t="shared" si="99"/>
        <v>463249.976151118</v>
      </c>
      <c r="P43" s="143">
        <f t="shared" si="99"/>
        <v>449421.61865406972</v>
      </c>
      <c r="Q43" s="143">
        <f t="shared" si="99"/>
        <v>435593.26115702145</v>
      </c>
      <c r="R43" s="143">
        <f t="shared" si="99"/>
        <v>421764.90365997318</v>
      </c>
      <c r="S43" s="143">
        <f t="shared" si="99"/>
        <v>407936.5461629249</v>
      </c>
      <c r="T43" s="143">
        <f t="shared" si="99"/>
        <v>394108.18866587663</v>
      </c>
      <c r="U43" s="143">
        <f t="shared" si="99"/>
        <v>380279.83116882836</v>
      </c>
      <c r="V43" s="143">
        <f t="shared" si="99"/>
        <v>366451.47367178008</v>
      </c>
      <c r="W43" s="143">
        <f t="shared" si="99"/>
        <v>352623.11617473181</v>
      </c>
      <c r="X43" s="143">
        <f t="shared" si="99"/>
        <v>338794.75867768354</v>
      </c>
      <c r="Y43" s="143">
        <f t="shared" si="99"/>
        <v>324966.40118063526</v>
      </c>
      <c r="Z43" s="143">
        <f t="shared" si="99"/>
        <v>311138.04368358699</v>
      </c>
      <c r="AA43" s="143">
        <f t="shared" si="99"/>
        <v>297309.68618653872</v>
      </c>
      <c r="AB43" s="143">
        <f t="shared" si="99"/>
        <v>283481.32868949044</v>
      </c>
      <c r="AC43" s="143">
        <f t="shared" si="99"/>
        <v>269652.97119244217</v>
      </c>
      <c r="AD43" s="143">
        <f t="shared" si="99"/>
        <v>255824.61369539387</v>
      </c>
      <c r="AE43" s="143">
        <f t="shared" si="99"/>
        <v>241996.25619834557</v>
      </c>
      <c r="AF43" s="143">
        <f t="shared" si="99"/>
        <v>228167.89870129726</v>
      </c>
      <c r="AG43" s="143">
        <f t="shared" si="99"/>
        <v>214339.54120424896</v>
      </c>
      <c r="AH43" s="143">
        <f t="shared" si="99"/>
        <v>200511.18370720066</v>
      </c>
      <c r="AI43" s="143">
        <f t="shared" si="99"/>
        <v>186682.82621015236</v>
      </c>
      <c r="AJ43" s="143">
        <f t="shared" si="99"/>
        <v>172854.46871310406</v>
      </c>
      <c r="AK43" s="143">
        <f t="shared" si="99"/>
        <v>159026.11121605575</v>
      </c>
      <c r="AL43" s="143">
        <f t="shared" si="99"/>
        <v>145197.75371900745</v>
      </c>
      <c r="AM43" s="143">
        <f t="shared" si="99"/>
        <v>131369.39622195915</v>
      </c>
      <c r="AN43" s="143">
        <f t="shared" si="99"/>
        <v>117541.03872491085</v>
      </c>
      <c r="AO43" s="143">
        <f t="shared" si="99"/>
        <v>103712.68122786254</v>
      </c>
      <c r="AP43" s="143">
        <f t="shared" si="99"/>
        <v>89884.323730814242</v>
      </c>
      <c r="AQ43" s="143">
        <f t="shared" si="99"/>
        <v>76055.966233765939</v>
      </c>
      <c r="AR43" s="143">
        <f t="shared" si="99"/>
        <v>62227.608736717637</v>
      </c>
      <c r="AS43" s="143">
        <f t="shared" si="99"/>
        <v>48399.251239669335</v>
      </c>
      <c r="AT43" s="143">
        <f t="shared" si="99"/>
        <v>34570.893742621032</v>
      </c>
      <c r="AU43" s="143">
        <f t="shared" si="99"/>
        <v>20742.53624557273</v>
      </c>
      <c r="AV43" s="143">
        <f t="shared" si="99"/>
        <v>6914.1787485244295</v>
      </c>
      <c r="AW43" s="143">
        <v>0</v>
      </c>
      <c r="AX43" s="143">
        <v>0</v>
      </c>
      <c r="AY43" s="143">
        <v>0</v>
      </c>
      <c r="AZ43" s="143">
        <v>0</v>
      </c>
      <c r="BA43" s="143">
        <v>0</v>
      </c>
      <c r="BB43" s="143">
        <v>0</v>
      </c>
      <c r="BC43" s="143">
        <v>0</v>
      </c>
      <c r="BD43" s="143">
        <v>0</v>
      </c>
      <c r="BE43" s="143">
        <v>0</v>
      </c>
      <c r="BF43" s="143">
        <v>0</v>
      </c>
      <c r="BG43" s="143">
        <v>0</v>
      </c>
      <c r="BH43" s="143">
        <v>0</v>
      </c>
      <c r="BI43" s="143">
        <v>0</v>
      </c>
      <c r="BJ43" s="143">
        <v>0</v>
      </c>
      <c r="BK43" s="143">
        <v>0</v>
      </c>
      <c r="BL43" s="143">
        <v>0</v>
      </c>
      <c r="BM43" s="143">
        <v>0</v>
      </c>
      <c r="BN43" s="143">
        <v>0</v>
      </c>
      <c r="BO43" s="143">
        <v>0</v>
      </c>
      <c r="BP43" s="143">
        <v>0</v>
      </c>
    </row>
    <row r="44" spans="1:68">
      <c r="A44" s="183"/>
      <c r="B44" s="140" t="s">
        <v>1</v>
      </c>
      <c r="C44" s="143">
        <f>C11</f>
        <v>6914.1787485241503</v>
      </c>
      <c r="D44" s="143">
        <f t="shared" ref="D44" si="100">D11</f>
        <v>13828.357497048301</v>
      </c>
      <c r="E44" s="143">
        <f t="shared" ref="E44:AV44" si="101">E11</f>
        <v>13828.357497048301</v>
      </c>
      <c r="F44" s="143">
        <f t="shared" si="101"/>
        <v>13828.357497048301</v>
      </c>
      <c r="G44" s="143">
        <f t="shared" si="101"/>
        <v>13828.357497048301</v>
      </c>
      <c r="H44" s="143">
        <f t="shared" si="101"/>
        <v>13828.357497048301</v>
      </c>
      <c r="I44" s="143">
        <f t="shared" si="101"/>
        <v>13828.357497048301</v>
      </c>
      <c r="J44" s="143">
        <f t="shared" si="101"/>
        <v>13828.357497048301</v>
      </c>
      <c r="K44" s="143">
        <f t="shared" si="101"/>
        <v>13828.357497048301</v>
      </c>
      <c r="L44" s="143">
        <f t="shared" si="101"/>
        <v>13828.357497048301</v>
      </c>
      <c r="M44" s="143">
        <f t="shared" si="101"/>
        <v>13828.357497048301</v>
      </c>
      <c r="N44" s="143">
        <f t="shared" si="101"/>
        <v>13828.357497048301</v>
      </c>
      <c r="O44" s="143">
        <f t="shared" si="101"/>
        <v>13828.357497048301</v>
      </c>
      <c r="P44" s="143">
        <f t="shared" si="101"/>
        <v>13828.357497048301</v>
      </c>
      <c r="Q44" s="143">
        <f t="shared" si="101"/>
        <v>13828.357497048301</v>
      </c>
      <c r="R44" s="143">
        <f t="shared" si="101"/>
        <v>13828.357497048301</v>
      </c>
      <c r="S44" s="143">
        <f t="shared" si="101"/>
        <v>13828.357497048301</v>
      </c>
      <c r="T44" s="143">
        <f t="shared" si="101"/>
        <v>13828.357497048301</v>
      </c>
      <c r="U44" s="143">
        <f t="shared" si="101"/>
        <v>13828.357497048301</v>
      </c>
      <c r="V44" s="143">
        <f t="shared" si="101"/>
        <v>13828.357497048301</v>
      </c>
      <c r="W44" s="143">
        <f t="shared" si="101"/>
        <v>13828.357497048301</v>
      </c>
      <c r="X44" s="143">
        <f t="shared" si="101"/>
        <v>13828.357497048301</v>
      </c>
      <c r="Y44" s="143">
        <f t="shared" si="101"/>
        <v>13828.357497048301</v>
      </c>
      <c r="Z44" s="143">
        <f t="shared" si="101"/>
        <v>13828.357497048301</v>
      </c>
      <c r="AA44" s="143">
        <f t="shared" si="101"/>
        <v>13828.357497048301</v>
      </c>
      <c r="AB44" s="143">
        <f t="shared" si="101"/>
        <v>13828.357497048301</v>
      </c>
      <c r="AC44" s="143">
        <f t="shared" si="101"/>
        <v>13828.357497048301</v>
      </c>
      <c r="AD44" s="143">
        <f t="shared" si="101"/>
        <v>13828.357497048301</v>
      </c>
      <c r="AE44" s="143">
        <f t="shared" si="101"/>
        <v>13828.357497048301</v>
      </c>
      <c r="AF44" s="143">
        <f t="shared" si="101"/>
        <v>13828.357497048301</v>
      </c>
      <c r="AG44" s="143">
        <f t="shared" si="101"/>
        <v>13828.357497048301</v>
      </c>
      <c r="AH44" s="143">
        <f t="shared" si="101"/>
        <v>13828.357497048301</v>
      </c>
      <c r="AI44" s="143">
        <f t="shared" si="101"/>
        <v>13828.357497048301</v>
      </c>
      <c r="AJ44" s="143">
        <f t="shared" si="101"/>
        <v>13828.357497048301</v>
      </c>
      <c r="AK44" s="143">
        <f t="shared" si="101"/>
        <v>13828.357497048301</v>
      </c>
      <c r="AL44" s="143">
        <f t="shared" si="101"/>
        <v>13828.357497048301</v>
      </c>
      <c r="AM44" s="143">
        <f t="shared" si="101"/>
        <v>13828.357497048301</v>
      </c>
      <c r="AN44" s="143">
        <f t="shared" si="101"/>
        <v>13828.357497048301</v>
      </c>
      <c r="AO44" s="143">
        <f t="shared" si="101"/>
        <v>13828.357497048301</v>
      </c>
      <c r="AP44" s="143">
        <f t="shared" si="101"/>
        <v>13828.357497048301</v>
      </c>
      <c r="AQ44" s="143">
        <f t="shared" si="101"/>
        <v>13828.357497048301</v>
      </c>
      <c r="AR44" s="143">
        <f t="shared" si="101"/>
        <v>13828.357497048301</v>
      </c>
      <c r="AS44" s="143">
        <f t="shared" si="101"/>
        <v>13828.357497048301</v>
      </c>
      <c r="AT44" s="143">
        <f t="shared" si="101"/>
        <v>13828.357497048301</v>
      </c>
      <c r="AU44" s="143">
        <f t="shared" si="101"/>
        <v>13828.357497048301</v>
      </c>
      <c r="AV44" s="143">
        <f t="shared" si="101"/>
        <v>6914.1787485241503</v>
      </c>
      <c r="AW44" s="143">
        <v>0</v>
      </c>
      <c r="AX44" s="143">
        <v>0</v>
      </c>
      <c r="AY44" s="143">
        <v>0</v>
      </c>
      <c r="AZ44" s="143">
        <v>0</v>
      </c>
      <c r="BA44" s="143">
        <v>0</v>
      </c>
      <c r="BB44" s="143">
        <v>0</v>
      </c>
      <c r="BC44" s="143">
        <v>0</v>
      </c>
      <c r="BD44" s="143">
        <v>0</v>
      </c>
      <c r="BE44" s="143">
        <v>0</v>
      </c>
      <c r="BF44" s="143">
        <v>0</v>
      </c>
      <c r="BG44" s="143">
        <v>0</v>
      </c>
      <c r="BH44" s="143">
        <v>0</v>
      </c>
      <c r="BI44" s="143">
        <v>0</v>
      </c>
      <c r="BJ44" s="143">
        <v>0</v>
      </c>
      <c r="BK44" s="143">
        <v>0</v>
      </c>
      <c r="BL44" s="143">
        <v>0</v>
      </c>
      <c r="BM44" s="143">
        <v>0</v>
      </c>
      <c r="BN44" s="143">
        <v>0</v>
      </c>
      <c r="BO44" s="143">
        <v>0</v>
      </c>
      <c r="BP44" s="143">
        <v>0</v>
      </c>
    </row>
    <row r="45" spans="1:68">
      <c r="A45" s="184"/>
      <c r="B45" s="140" t="s">
        <v>80</v>
      </c>
      <c r="C45" s="143">
        <f>C43-C44</f>
        <v>615361.90861864935</v>
      </c>
      <c r="D45" s="143">
        <f t="shared" ref="D45" si="102">D43-D44</f>
        <v>601533.55112160102</v>
      </c>
      <c r="E45" s="143">
        <f t="shared" ref="E45" si="103">E43-E44</f>
        <v>587705.19362455269</v>
      </c>
      <c r="F45" s="143">
        <f t="shared" ref="F45" si="104">F43-F44</f>
        <v>573876.83612750436</v>
      </c>
      <c r="G45" s="143">
        <f t="shared" ref="G45" si="105">G43-G44</f>
        <v>560048.47863045603</v>
      </c>
      <c r="H45" s="143">
        <f t="shared" ref="H45" si="106">H43-H44</f>
        <v>546220.12113340769</v>
      </c>
      <c r="I45" s="143">
        <f t="shared" ref="I45" si="107">I43-I44</f>
        <v>532391.76363635936</v>
      </c>
      <c r="J45" s="143">
        <f t="shared" ref="J45" si="108">J43-J44</f>
        <v>518563.40613931109</v>
      </c>
      <c r="K45" s="143">
        <f t="shared" ref="K45" si="109">K43-K44</f>
        <v>504735.04864226282</v>
      </c>
      <c r="L45" s="143">
        <f t="shared" ref="L45" si="110">L43-L44</f>
        <v>490906.69114521454</v>
      </c>
      <c r="M45" s="143">
        <f t="shared" ref="M45" si="111">M43-M44</f>
        <v>477078.33364816627</v>
      </c>
      <c r="N45" s="143">
        <f t="shared" ref="N45" si="112">N43-N44</f>
        <v>463249.976151118</v>
      </c>
      <c r="O45" s="143">
        <f t="shared" ref="O45" si="113">O43-O44</f>
        <v>449421.61865406972</v>
      </c>
      <c r="P45" s="143">
        <f t="shared" ref="P45" si="114">P43-P44</f>
        <v>435593.26115702145</v>
      </c>
      <c r="Q45" s="143">
        <f t="shared" ref="Q45" si="115">Q43-Q44</f>
        <v>421764.90365997318</v>
      </c>
      <c r="R45" s="143">
        <f t="shared" ref="R45" si="116">R43-R44</f>
        <v>407936.5461629249</v>
      </c>
      <c r="S45" s="143">
        <f t="shared" ref="S45" si="117">S43-S44</f>
        <v>394108.18866587663</v>
      </c>
      <c r="T45" s="143">
        <f t="shared" ref="T45" si="118">T43-T44</f>
        <v>380279.83116882836</v>
      </c>
      <c r="U45" s="143">
        <f t="shared" ref="U45" si="119">U43-U44</f>
        <v>366451.47367178008</v>
      </c>
      <c r="V45" s="143">
        <f t="shared" ref="V45" si="120">V43-V44</f>
        <v>352623.11617473181</v>
      </c>
      <c r="W45" s="143">
        <f t="shared" ref="W45" si="121">W43-W44</f>
        <v>338794.75867768354</v>
      </c>
      <c r="X45" s="143">
        <f t="shared" ref="X45" si="122">X43-X44</f>
        <v>324966.40118063526</v>
      </c>
      <c r="Y45" s="143">
        <f t="shared" ref="Y45" si="123">Y43-Y44</f>
        <v>311138.04368358699</v>
      </c>
      <c r="Z45" s="143">
        <f t="shared" ref="Z45" si="124">Z43-Z44</f>
        <v>297309.68618653872</v>
      </c>
      <c r="AA45" s="143">
        <f t="shared" ref="AA45" si="125">AA43-AA44</f>
        <v>283481.32868949044</v>
      </c>
      <c r="AB45" s="143">
        <f t="shared" ref="AB45" si="126">AB43-AB44</f>
        <v>269652.97119244217</v>
      </c>
      <c r="AC45" s="143">
        <f t="shared" ref="AC45" si="127">AC43-AC44</f>
        <v>255824.61369539387</v>
      </c>
      <c r="AD45" s="143">
        <f t="shared" ref="AD45" si="128">AD43-AD44</f>
        <v>241996.25619834557</v>
      </c>
      <c r="AE45" s="143">
        <f t="shared" ref="AE45" si="129">AE43-AE44</f>
        <v>228167.89870129726</v>
      </c>
      <c r="AF45" s="143">
        <f t="shared" ref="AF45" si="130">AF43-AF44</f>
        <v>214339.54120424896</v>
      </c>
      <c r="AG45" s="143">
        <f t="shared" ref="AG45" si="131">AG43-AG44</f>
        <v>200511.18370720066</v>
      </c>
      <c r="AH45" s="143">
        <f t="shared" ref="AH45" si="132">AH43-AH44</f>
        <v>186682.82621015236</v>
      </c>
      <c r="AI45" s="143">
        <f t="shared" ref="AI45" si="133">AI43-AI44</f>
        <v>172854.46871310406</v>
      </c>
      <c r="AJ45" s="143">
        <f t="shared" ref="AJ45" si="134">AJ43-AJ44</f>
        <v>159026.11121605575</v>
      </c>
      <c r="AK45" s="143">
        <f t="shared" ref="AK45" si="135">AK43-AK44</f>
        <v>145197.75371900745</v>
      </c>
      <c r="AL45" s="143">
        <f t="shared" ref="AL45" si="136">AL43-AL44</f>
        <v>131369.39622195915</v>
      </c>
      <c r="AM45" s="143">
        <f t="shared" ref="AM45" si="137">AM43-AM44</f>
        <v>117541.03872491085</v>
      </c>
      <c r="AN45" s="143">
        <f t="shared" ref="AN45" si="138">AN43-AN44</f>
        <v>103712.68122786254</v>
      </c>
      <c r="AO45" s="143">
        <f t="shared" ref="AO45" si="139">AO43-AO44</f>
        <v>89884.323730814242</v>
      </c>
      <c r="AP45" s="143">
        <f t="shared" ref="AP45" si="140">AP43-AP44</f>
        <v>76055.966233765939</v>
      </c>
      <c r="AQ45" s="143">
        <f t="shared" ref="AQ45" si="141">AQ43-AQ44</f>
        <v>62227.608736717637</v>
      </c>
      <c r="AR45" s="143">
        <f t="shared" ref="AR45" si="142">AR43-AR44</f>
        <v>48399.251239669335</v>
      </c>
      <c r="AS45" s="143">
        <f t="shared" ref="AS45" si="143">AS43-AS44</f>
        <v>34570.893742621032</v>
      </c>
      <c r="AT45" s="143">
        <f t="shared" ref="AT45" si="144">AT43-AT44</f>
        <v>20742.53624557273</v>
      </c>
      <c r="AU45" s="143">
        <f t="shared" ref="AU45" si="145">AU43-AU44</f>
        <v>6914.1787485244295</v>
      </c>
      <c r="AV45" s="143">
        <f t="shared" ref="AV45" si="146">AV43-AV44</f>
        <v>2.7921487344428897E-10</v>
      </c>
      <c r="AW45" s="143">
        <v>0</v>
      </c>
      <c r="AX45" s="143">
        <v>0</v>
      </c>
      <c r="AY45" s="143">
        <v>0</v>
      </c>
      <c r="AZ45" s="143">
        <v>0</v>
      </c>
      <c r="BA45" s="143">
        <v>0</v>
      </c>
      <c r="BB45" s="143">
        <v>0</v>
      </c>
      <c r="BC45" s="143">
        <v>0</v>
      </c>
      <c r="BD45" s="143">
        <v>0</v>
      </c>
      <c r="BE45" s="143">
        <v>0</v>
      </c>
      <c r="BF45" s="143">
        <v>0</v>
      </c>
      <c r="BG45" s="143">
        <v>0</v>
      </c>
      <c r="BH45" s="143">
        <v>0</v>
      </c>
      <c r="BI45" s="143">
        <v>0</v>
      </c>
      <c r="BJ45" s="143">
        <v>0</v>
      </c>
      <c r="BK45" s="143">
        <v>0</v>
      </c>
      <c r="BL45" s="143">
        <v>0</v>
      </c>
      <c r="BM45" s="143">
        <v>0</v>
      </c>
      <c r="BN45" s="143">
        <v>0</v>
      </c>
      <c r="BO45" s="143">
        <v>0</v>
      </c>
      <c r="BP45" s="143">
        <v>0</v>
      </c>
    </row>
    <row r="46" spans="1:68">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row>
    <row r="47" spans="1:68">
      <c r="A47" s="182" t="s">
        <v>85</v>
      </c>
      <c r="B47" s="140" t="s">
        <v>79</v>
      </c>
      <c r="C47" s="143">
        <f>B12</f>
        <v>29389611.798661795</v>
      </c>
      <c r="D47" s="143">
        <f>C49</f>
        <v>29095715.680675175</v>
      </c>
      <c r="E47" s="143">
        <f t="shared" ref="E47:BA47" si="147">D49</f>
        <v>28507923.44470194</v>
      </c>
      <c r="F47" s="143">
        <f t="shared" si="147"/>
        <v>27920131.208728705</v>
      </c>
      <c r="G47" s="143">
        <f t="shared" si="147"/>
        <v>27332338.972755469</v>
      </c>
      <c r="H47" s="143">
        <f t="shared" si="147"/>
        <v>26744546.736782234</v>
      </c>
      <c r="I47" s="143">
        <f t="shared" si="147"/>
        <v>26156754.500808999</v>
      </c>
      <c r="J47" s="143">
        <f t="shared" si="147"/>
        <v>25568962.264835764</v>
      </c>
      <c r="K47" s="143">
        <f t="shared" si="147"/>
        <v>24981170.028862529</v>
      </c>
      <c r="L47" s="143">
        <f t="shared" si="147"/>
        <v>24393377.792889293</v>
      </c>
      <c r="M47" s="143">
        <f t="shared" si="147"/>
        <v>23805585.556916058</v>
      </c>
      <c r="N47" s="143">
        <f t="shared" si="147"/>
        <v>23217793.320942823</v>
      </c>
      <c r="O47" s="143">
        <f t="shared" si="147"/>
        <v>22630001.084969588</v>
      </c>
      <c r="P47" s="143">
        <f t="shared" si="147"/>
        <v>22042208.848996352</v>
      </c>
      <c r="Q47" s="143">
        <f t="shared" si="147"/>
        <v>21454416.613023117</v>
      </c>
      <c r="R47" s="143">
        <f t="shared" si="147"/>
        <v>20866624.377049882</v>
      </c>
      <c r="S47" s="143">
        <f t="shared" si="147"/>
        <v>20278832.141076647</v>
      </c>
      <c r="T47" s="143">
        <f t="shared" si="147"/>
        <v>19691039.905103412</v>
      </c>
      <c r="U47" s="143">
        <f t="shared" si="147"/>
        <v>19103247.669130176</v>
      </c>
      <c r="V47" s="143">
        <f t="shared" si="147"/>
        <v>18515455.433156941</v>
      </c>
      <c r="W47" s="143">
        <f t="shared" si="147"/>
        <v>17927663.197183706</v>
      </c>
      <c r="X47" s="143">
        <f t="shared" si="147"/>
        <v>17339870.961210471</v>
      </c>
      <c r="Y47" s="143">
        <f t="shared" si="147"/>
        <v>16752078.725237235</v>
      </c>
      <c r="Z47" s="143">
        <f t="shared" si="147"/>
        <v>16164286.489264</v>
      </c>
      <c r="AA47" s="143">
        <f t="shared" si="147"/>
        <v>15576494.253290765</v>
      </c>
      <c r="AB47" s="143">
        <f t="shared" si="147"/>
        <v>14988702.01731753</v>
      </c>
      <c r="AC47" s="143">
        <f t="shared" si="147"/>
        <v>14400909.781344295</v>
      </c>
      <c r="AD47" s="143">
        <f t="shared" si="147"/>
        <v>13813117.545371059</v>
      </c>
      <c r="AE47" s="143">
        <f t="shared" si="147"/>
        <v>13225325.309397824</v>
      </c>
      <c r="AF47" s="143">
        <f t="shared" si="147"/>
        <v>12637533.073424589</v>
      </c>
      <c r="AG47" s="143">
        <f t="shared" si="147"/>
        <v>12049740.837451354</v>
      </c>
      <c r="AH47" s="143">
        <f t="shared" si="147"/>
        <v>11461948.601478118</v>
      </c>
      <c r="AI47" s="143">
        <f t="shared" si="147"/>
        <v>10874156.365504883</v>
      </c>
      <c r="AJ47" s="143">
        <f t="shared" si="147"/>
        <v>10286364.129531648</v>
      </c>
      <c r="AK47" s="143">
        <f t="shared" si="147"/>
        <v>9698571.8935584128</v>
      </c>
      <c r="AL47" s="143">
        <f t="shared" si="147"/>
        <v>9110779.6575851776</v>
      </c>
      <c r="AM47" s="143">
        <f t="shared" si="147"/>
        <v>8522987.4216119424</v>
      </c>
      <c r="AN47" s="143">
        <f t="shared" si="147"/>
        <v>7935195.1856387062</v>
      </c>
      <c r="AO47" s="143">
        <f t="shared" si="147"/>
        <v>7347402.94966547</v>
      </c>
      <c r="AP47" s="143">
        <f t="shared" si="147"/>
        <v>6759610.7136922339</v>
      </c>
      <c r="AQ47" s="143">
        <f t="shared" si="147"/>
        <v>6171818.4777189977</v>
      </c>
      <c r="AR47" s="143">
        <f t="shared" si="147"/>
        <v>5584026.2417457616</v>
      </c>
      <c r="AS47" s="143">
        <f t="shared" si="147"/>
        <v>4996234.0057725254</v>
      </c>
      <c r="AT47" s="143">
        <f t="shared" si="147"/>
        <v>4408441.7697992893</v>
      </c>
      <c r="AU47" s="143">
        <f t="shared" si="147"/>
        <v>3820649.5338260531</v>
      </c>
      <c r="AV47" s="143">
        <f t="shared" si="147"/>
        <v>3232857.297852817</v>
      </c>
      <c r="AW47" s="143">
        <f t="shared" si="147"/>
        <v>2645065.0618795808</v>
      </c>
      <c r="AX47" s="143">
        <f t="shared" si="147"/>
        <v>2057272.8259063449</v>
      </c>
      <c r="AY47" s="143">
        <f t="shared" si="147"/>
        <v>1469480.589933109</v>
      </c>
      <c r="AZ47" s="143">
        <f t="shared" si="147"/>
        <v>881688.35395987309</v>
      </c>
      <c r="BA47" s="143">
        <f t="shared" si="147"/>
        <v>293896.11798663717</v>
      </c>
      <c r="BB47" s="143">
        <v>0</v>
      </c>
      <c r="BC47" s="143">
        <v>0</v>
      </c>
      <c r="BD47" s="143">
        <v>0</v>
      </c>
      <c r="BE47" s="143">
        <v>0</v>
      </c>
      <c r="BF47" s="143">
        <v>0</v>
      </c>
      <c r="BG47" s="143">
        <v>0</v>
      </c>
      <c r="BH47" s="143">
        <v>0</v>
      </c>
      <c r="BI47" s="143">
        <v>0</v>
      </c>
      <c r="BJ47" s="143">
        <v>0</v>
      </c>
      <c r="BK47" s="143">
        <v>0</v>
      </c>
      <c r="BL47" s="143">
        <v>0</v>
      </c>
      <c r="BM47" s="143">
        <v>0</v>
      </c>
      <c r="BN47" s="143">
        <v>0</v>
      </c>
      <c r="BO47" s="143">
        <v>0</v>
      </c>
      <c r="BP47" s="143">
        <v>0</v>
      </c>
    </row>
    <row r="48" spans="1:68">
      <c r="A48" s="183"/>
      <c r="B48" s="140" t="s">
        <v>1</v>
      </c>
      <c r="C48" s="143">
        <f>C12</f>
        <v>293896.11798661796</v>
      </c>
      <c r="D48" s="143">
        <f>D12</f>
        <v>587792.23597323592</v>
      </c>
      <c r="E48" s="143">
        <f t="shared" ref="E48:BA48" si="148">E12</f>
        <v>587792.23597323592</v>
      </c>
      <c r="F48" s="143">
        <f t="shared" si="148"/>
        <v>587792.23597323592</v>
      </c>
      <c r="G48" s="143">
        <f t="shared" si="148"/>
        <v>587792.23597323592</v>
      </c>
      <c r="H48" s="143">
        <f t="shared" si="148"/>
        <v>587792.23597323592</v>
      </c>
      <c r="I48" s="143">
        <f t="shared" si="148"/>
        <v>587792.23597323592</v>
      </c>
      <c r="J48" s="143">
        <f t="shared" si="148"/>
        <v>587792.23597323592</v>
      </c>
      <c r="K48" s="143">
        <f t="shared" si="148"/>
        <v>587792.23597323592</v>
      </c>
      <c r="L48" s="143">
        <f t="shared" si="148"/>
        <v>587792.23597323592</v>
      </c>
      <c r="M48" s="143">
        <f t="shared" si="148"/>
        <v>587792.23597323592</v>
      </c>
      <c r="N48" s="143">
        <f t="shared" si="148"/>
        <v>587792.23597323592</v>
      </c>
      <c r="O48" s="143">
        <f t="shared" si="148"/>
        <v>587792.23597323592</v>
      </c>
      <c r="P48" s="143">
        <f t="shared" si="148"/>
        <v>587792.23597323592</v>
      </c>
      <c r="Q48" s="143">
        <f t="shared" si="148"/>
        <v>587792.23597323592</v>
      </c>
      <c r="R48" s="143">
        <f t="shared" si="148"/>
        <v>587792.23597323592</v>
      </c>
      <c r="S48" s="143">
        <f t="shared" si="148"/>
        <v>587792.23597323592</v>
      </c>
      <c r="T48" s="143">
        <f t="shared" si="148"/>
        <v>587792.23597323592</v>
      </c>
      <c r="U48" s="143">
        <f t="shared" si="148"/>
        <v>587792.23597323592</v>
      </c>
      <c r="V48" s="143">
        <f t="shared" si="148"/>
        <v>587792.23597323592</v>
      </c>
      <c r="W48" s="143">
        <f t="shared" si="148"/>
        <v>587792.23597323592</v>
      </c>
      <c r="X48" s="143">
        <f t="shared" si="148"/>
        <v>587792.23597323592</v>
      </c>
      <c r="Y48" s="143">
        <f t="shared" si="148"/>
        <v>587792.23597323592</v>
      </c>
      <c r="Z48" s="143">
        <f t="shared" si="148"/>
        <v>587792.23597323592</v>
      </c>
      <c r="AA48" s="143">
        <f t="shared" si="148"/>
        <v>587792.23597323592</v>
      </c>
      <c r="AB48" s="143">
        <f t="shared" si="148"/>
        <v>587792.23597323592</v>
      </c>
      <c r="AC48" s="143">
        <f t="shared" si="148"/>
        <v>587792.23597323592</v>
      </c>
      <c r="AD48" s="143">
        <f t="shared" si="148"/>
        <v>587792.23597323592</v>
      </c>
      <c r="AE48" s="143">
        <f t="shared" si="148"/>
        <v>587792.23597323592</v>
      </c>
      <c r="AF48" s="143">
        <f t="shared" si="148"/>
        <v>587792.23597323592</v>
      </c>
      <c r="AG48" s="143">
        <f t="shared" si="148"/>
        <v>587792.23597323592</v>
      </c>
      <c r="AH48" s="143">
        <f t="shared" si="148"/>
        <v>587792.23597323592</v>
      </c>
      <c r="AI48" s="143">
        <f t="shared" si="148"/>
        <v>587792.23597323592</v>
      </c>
      <c r="AJ48" s="143">
        <f t="shared" si="148"/>
        <v>587792.23597323592</v>
      </c>
      <c r="AK48" s="143">
        <f t="shared" si="148"/>
        <v>587792.23597323592</v>
      </c>
      <c r="AL48" s="143">
        <f t="shared" si="148"/>
        <v>587792.23597323592</v>
      </c>
      <c r="AM48" s="143">
        <f t="shared" si="148"/>
        <v>587792.23597323592</v>
      </c>
      <c r="AN48" s="143">
        <f t="shared" si="148"/>
        <v>587792.23597323592</v>
      </c>
      <c r="AO48" s="143">
        <f t="shared" si="148"/>
        <v>587792.23597323592</v>
      </c>
      <c r="AP48" s="143">
        <f t="shared" si="148"/>
        <v>587792.23597323592</v>
      </c>
      <c r="AQ48" s="143">
        <f t="shared" si="148"/>
        <v>587792.23597323592</v>
      </c>
      <c r="AR48" s="143">
        <f t="shared" si="148"/>
        <v>587792.23597323592</v>
      </c>
      <c r="AS48" s="143">
        <f t="shared" si="148"/>
        <v>587792.23597323592</v>
      </c>
      <c r="AT48" s="143">
        <f t="shared" si="148"/>
        <v>587792.23597323592</v>
      </c>
      <c r="AU48" s="143">
        <f t="shared" si="148"/>
        <v>587792.23597323592</v>
      </c>
      <c r="AV48" s="143">
        <f t="shared" si="148"/>
        <v>587792.23597323592</v>
      </c>
      <c r="AW48" s="143">
        <f t="shared" si="148"/>
        <v>587792.23597323592</v>
      </c>
      <c r="AX48" s="143">
        <f t="shared" si="148"/>
        <v>587792.23597323592</v>
      </c>
      <c r="AY48" s="143">
        <f t="shared" si="148"/>
        <v>587792.23597323592</v>
      </c>
      <c r="AZ48" s="143">
        <f t="shared" si="148"/>
        <v>587792.23597323592</v>
      </c>
      <c r="BA48" s="143">
        <f t="shared" si="148"/>
        <v>293896.11798661796</v>
      </c>
      <c r="BB48" s="143">
        <v>0</v>
      </c>
      <c r="BC48" s="143">
        <v>0</v>
      </c>
      <c r="BD48" s="143">
        <v>0</v>
      </c>
      <c r="BE48" s="143">
        <v>0</v>
      </c>
      <c r="BF48" s="143">
        <v>0</v>
      </c>
      <c r="BG48" s="143">
        <v>0</v>
      </c>
      <c r="BH48" s="143">
        <v>0</v>
      </c>
      <c r="BI48" s="143">
        <v>0</v>
      </c>
      <c r="BJ48" s="143">
        <v>0</v>
      </c>
      <c r="BK48" s="143">
        <v>0</v>
      </c>
      <c r="BL48" s="143">
        <v>0</v>
      </c>
      <c r="BM48" s="143">
        <v>0</v>
      </c>
      <c r="BN48" s="143">
        <v>0</v>
      </c>
      <c r="BO48" s="143">
        <v>0</v>
      </c>
      <c r="BP48" s="143">
        <v>0</v>
      </c>
    </row>
    <row r="49" spans="1:68">
      <c r="A49" s="184"/>
      <c r="B49" s="140" t="s">
        <v>80</v>
      </c>
      <c r="C49" s="143">
        <f>C47-C48</f>
        <v>29095715.680675175</v>
      </c>
      <c r="D49" s="143">
        <f>D47-D48</f>
        <v>28507923.44470194</v>
      </c>
      <c r="E49" s="143">
        <f t="shared" ref="E49:BA49" si="149">E47-E48</f>
        <v>27920131.208728705</v>
      </c>
      <c r="F49" s="143">
        <f t="shared" si="149"/>
        <v>27332338.972755469</v>
      </c>
      <c r="G49" s="143">
        <f t="shared" si="149"/>
        <v>26744546.736782234</v>
      </c>
      <c r="H49" s="143">
        <f t="shared" si="149"/>
        <v>26156754.500808999</v>
      </c>
      <c r="I49" s="143">
        <f t="shared" si="149"/>
        <v>25568962.264835764</v>
      </c>
      <c r="J49" s="143">
        <f t="shared" si="149"/>
        <v>24981170.028862529</v>
      </c>
      <c r="K49" s="143">
        <f t="shared" si="149"/>
        <v>24393377.792889293</v>
      </c>
      <c r="L49" s="143">
        <f t="shared" si="149"/>
        <v>23805585.556916058</v>
      </c>
      <c r="M49" s="143">
        <f t="shared" si="149"/>
        <v>23217793.320942823</v>
      </c>
      <c r="N49" s="143">
        <f t="shared" si="149"/>
        <v>22630001.084969588</v>
      </c>
      <c r="O49" s="143">
        <f t="shared" si="149"/>
        <v>22042208.848996352</v>
      </c>
      <c r="P49" s="143">
        <f t="shared" si="149"/>
        <v>21454416.613023117</v>
      </c>
      <c r="Q49" s="143">
        <f t="shared" si="149"/>
        <v>20866624.377049882</v>
      </c>
      <c r="R49" s="143">
        <f t="shared" si="149"/>
        <v>20278832.141076647</v>
      </c>
      <c r="S49" s="143">
        <f t="shared" si="149"/>
        <v>19691039.905103412</v>
      </c>
      <c r="T49" s="143">
        <f t="shared" si="149"/>
        <v>19103247.669130176</v>
      </c>
      <c r="U49" s="143">
        <f t="shared" si="149"/>
        <v>18515455.433156941</v>
      </c>
      <c r="V49" s="143">
        <f t="shared" si="149"/>
        <v>17927663.197183706</v>
      </c>
      <c r="W49" s="143">
        <f t="shared" si="149"/>
        <v>17339870.961210471</v>
      </c>
      <c r="X49" s="143">
        <f t="shared" si="149"/>
        <v>16752078.725237235</v>
      </c>
      <c r="Y49" s="143">
        <f t="shared" si="149"/>
        <v>16164286.489264</v>
      </c>
      <c r="Z49" s="143">
        <f t="shared" si="149"/>
        <v>15576494.253290765</v>
      </c>
      <c r="AA49" s="143">
        <f t="shared" si="149"/>
        <v>14988702.01731753</v>
      </c>
      <c r="AB49" s="143">
        <f t="shared" si="149"/>
        <v>14400909.781344295</v>
      </c>
      <c r="AC49" s="143">
        <f t="shared" si="149"/>
        <v>13813117.545371059</v>
      </c>
      <c r="AD49" s="143">
        <f t="shared" si="149"/>
        <v>13225325.309397824</v>
      </c>
      <c r="AE49" s="143">
        <f t="shared" si="149"/>
        <v>12637533.073424589</v>
      </c>
      <c r="AF49" s="143">
        <f t="shared" si="149"/>
        <v>12049740.837451354</v>
      </c>
      <c r="AG49" s="143">
        <f t="shared" si="149"/>
        <v>11461948.601478118</v>
      </c>
      <c r="AH49" s="143">
        <f t="shared" si="149"/>
        <v>10874156.365504883</v>
      </c>
      <c r="AI49" s="143">
        <f t="shared" si="149"/>
        <v>10286364.129531648</v>
      </c>
      <c r="AJ49" s="143">
        <f t="shared" si="149"/>
        <v>9698571.8935584128</v>
      </c>
      <c r="AK49" s="143">
        <f t="shared" si="149"/>
        <v>9110779.6575851776</v>
      </c>
      <c r="AL49" s="143">
        <f t="shared" si="149"/>
        <v>8522987.4216119424</v>
      </c>
      <c r="AM49" s="143">
        <f t="shared" si="149"/>
        <v>7935195.1856387062</v>
      </c>
      <c r="AN49" s="143">
        <f t="shared" si="149"/>
        <v>7347402.94966547</v>
      </c>
      <c r="AO49" s="143">
        <f t="shared" si="149"/>
        <v>6759610.7136922339</v>
      </c>
      <c r="AP49" s="143">
        <f t="shared" si="149"/>
        <v>6171818.4777189977</v>
      </c>
      <c r="AQ49" s="143">
        <f t="shared" si="149"/>
        <v>5584026.2417457616</v>
      </c>
      <c r="AR49" s="143">
        <f t="shared" si="149"/>
        <v>4996234.0057725254</v>
      </c>
      <c r="AS49" s="143">
        <f t="shared" si="149"/>
        <v>4408441.7697992893</v>
      </c>
      <c r="AT49" s="143">
        <f t="shared" si="149"/>
        <v>3820649.5338260531</v>
      </c>
      <c r="AU49" s="143">
        <f t="shared" si="149"/>
        <v>3232857.297852817</v>
      </c>
      <c r="AV49" s="143">
        <f t="shared" si="149"/>
        <v>2645065.0618795808</v>
      </c>
      <c r="AW49" s="143">
        <f t="shared" si="149"/>
        <v>2057272.8259063449</v>
      </c>
      <c r="AX49" s="143">
        <f t="shared" si="149"/>
        <v>1469480.589933109</v>
      </c>
      <c r="AY49" s="143">
        <f t="shared" si="149"/>
        <v>881688.35395987309</v>
      </c>
      <c r="AZ49" s="143">
        <f t="shared" si="149"/>
        <v>293896.11798663717</v>
      </c>
      <c r="BA49" s="143">
        <f t="shared" si="149"/>
        <v>1.9208528101444244E-8</v>
      </c>
      <c r="BB49" s="143">
        <v>0</v>
      </c>
      <c r="BC49" s="143">
        <v>0</v>
      </c>
      <c r="BD49" s="143">
        <v>0</v>
      </c>
      <c r="BE49" s="143">
        <v>0</v>
      </c>
      <c r="BF49" s="143">
        <v>0</v>
      </c>
      <c r="BG49" s="143">
        <v>0</v>
      </c>
      <c r="BH49" s="143">
        <v>0</v>
      </c>
      <c r="BI49" s="143">
        <v>0</v>
      </c>
      <c r="BJ49" s="143">
        <v>0</v>
      </c>
      <c r="BK49" s="143">
        <v>0</v>
      </c>
      <c r="BL49" s="143">
        <v>0</v>
      </c>
      <c r="BM49" s="143">
        <v>0</v>
      </c>
      <c r="BN49" s="143">
        <v>0</v>
      </c>
      <c r="BO49" s="143">
        <v>0</v>
      </c>
      <c r="BP49" s="143">
        <v>0</v>
      </c>
    </row>
    <row r="50" spans="1:68">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row>
    <row r="51" spans="1:68">
      <c r="A51" s="182" t="s">
        <v>86</v>
      </c>
      <c r="B51" s="140" t="s">
        <v>79</v>
      </c>
      <c r="C51" s="143">
        <f>B13</f>
        <v>51221.072008611751</v>
      </c>
      <c r="D51" s="143">
        <f>C53</f>
        <v>50755.425899442555</v>
      </c>
      <c r="E51" s="143">
        <f t="shared" ref="E51:BF51" si="150">D53</f>
        <v>49824.133681104162</v>
      </c>
      <c r="F51" s="143">
        <f t="shared" si="150"/>
        <v>48892.841462765769</v>
      </c>
      <c r="G51" s="143">
        <f t="shared" si="150"/>
        <v>47961.549244427377</v>
      </c>
      <c r="H51" s="143">
        <f t="shared" si="150"/>
        <v>47030.257026088984</v>
      </c>
      <c r="I51" s="143">
        <f t="shared" si="150"/>
        <v>46098.964807750592</v>
      </c>
      <c r="J51" s="143">
        <f t="shared" si="150"/>
        <v>45167.672589412199</v>
      </c>
      <c r="K51" s="143">
        <f t="shared" si="150"/>
        <v>44236.380371073807</v>
      </c>
      <c r="L51" s="143">
        <f t="shared" si="150"/>
        <v>43305.088152735414</v>
      </c>
      <c r="M51" s="143">
        <f t="shared" si="150"/>
        <v>42373.795934397021</v>
      </c>
      <c r="N51" s="143">
        <f t="shared" si="150"/>
        <v>41442.503716058629</v>
      </c>
      <c r="O51" s="143">
        <f t="shared" si="150"/>
        <v>40511.211497720236</v>
      </c>
      <c r="P51" s="143">
        <f t="shared" si="150"/>
        <v>39579.919279381844</v>
      </c>
      <c r="Q51" s="143">
        <f t="shared" si="150"/>
        <v>38648.627061043451</v>
      </c>
      <c r="R51" s="143">
        <f t="shared" si="150"/>
        <v>37717.334842705059</v>
      </c>
      <c r="S51" s="143">
        <f t="shared" si="150"/>
        <v>36786.042624366666</v>
      </c>
      <c r="T51" s="143">
        <f t="shared" si="150"/>
        <v>35854.750406028274</v>
      </c>
      <c r="U51" s="143">
        <f t="shared" si="150"/>
        <v>34923.458187689881</v>
      </c>
      <c r="V51" s="143">
        <f t="shared" si="150"/>
        <v>33992.165969351488</v>
      </c>
      <c r="W51" s="143">
        <f t="shared" si="150"/>
        <v>33060.873751013096</v>
      </c>
      <c r="X51" s="143">
        <f t="shared" si="150"/>
        <v>32129.5815326747</v>
      </c>
      <c r="Y51" s="143">
        <f t="shared" si="150"/>
        <v>31198.289314336304</v>
      </c>
      <c r="Z51" s="143">
        <f t="shared" si="150"/>
        <v>30266.997095997907</v>
      </c>
      <c r="AA51" s="143">
        <f t="shared" si="150"/>
        <v>29335.704877659511</v>
      </c>
      <c r="AB51" s="143">
        <f t="shared" si="150"/>
        <v>28404.412659321115</v>
      </c>
      <c r="AC51" s="143">
        <f t="shared" si="150"/>
        <v>27473.120440982719</v>
      </c>
      <c r="AD51" s="143">
        <f t="shared" si="150"/>
        <v>26541.828222644323</v>
      </c>
      <c r="AE51" s="143">
        <f t="shared" si="150"/>
        <v>25610.536004305926</v>
      </c>
      <c r="AF51" s="143">
        <f t="shared" si="150"/>
        <v>24679.24378596753</v>
      </c>
      <c r="AG51" s="143">
        <f t="shared" si="150"/>
        <v>23747.951567629134</v>
      </c>
      <c r="AH51" s="143">
        <f t="shared" si="150"/>
        <v>22816.659349290738</v>
      </c>
      <c r="AI51" s="143">
        <f t="shared" si="150"/>
        <v>21885.367130952342</v>
      </c>
      <c r="AJ51" s="143">
        <f t="shared" si="150"/>
        <v>20954.074912613945</v>
      </c>
      <c r="AK51" s="143">
        <f t="shared" si="150"/>
        <v>20022.782694275549</v>
      </c>
      <c r="AL51" s="143">
        <f t="shared" si="150"/>
        <v>19091.490475937153</v>
      </c>
      <c r="AM51" s="143">
        <f t="shared" si="150"/>
        <v>18160.198257598757</v>
      </c>
      <c r="AN51" s="143">
        <f t="shared" si="150"/>
        <v>17228.906039260361</v>
      </c>
      <c r="AO51" s="143">
        <f t="shared" si="150"/>
        <v>16297.613820921964</v>
      </c>
      <c r="AP51" s="143">
        <f t="shared" si="150"/>
        <v>15366.321602583568</v>
      </c>
      <c r="AQ51" s="143">
        <f t="shared" si="150"/>
        <v>14435.029384245172</v>
      </c>
      <c r="AR51" s="143">
        <f t="shared" si="150"/>
        <v>13503.737165906776</v>
      </c>
      <c r="AS51" s="143">
        <f t="shared" si="150"/>
        <v>12572.44494756838</v>
      </c>
      <c r="AT51" s="143">
        <f t="shared" si="150"/>
        <v>11641.152729229983</v>
      </c>
      <c r="AU51" s="143">
        <f t="shared" si="150"/>
        <v>10709.860510891587</v>
      </c>
      <c r="AV51" s="143">
        <f t="shared" si="150"/>
        <v>9778.568292553191</v>
      </c>
      <c r="AW51" s="143">
        <f t="shared" si="150"/>
        <v>8847.2760742147948</v>
      </c>
      <c r="AX51" s="143">
        <f t="shared" si="150"/>
        <v>7915.9838558763995</v>
      </c>
      <c r="AY51" s="143">
        <f t="shared" si="150"/>
        <v>6984.6916375380042</v>
      </c>
      <c r="AZ51" s="143">
        <f t="shared" si="150"/>
        <v>6053.3994191996089</v>
      </c>
      <c r="BA51" s="143">
        <f t="shared" si="150"/>
        <v>5122.1072008612136</v>
      </c>
      <c r="BB51" s="143">
        <f t="shared" si="150"/>
        <v>4190.8149825228184</v>
      </c>
      <c r="BC51" s="143">
        <f t="shared" si="150"/>
        <v>3259.5227641844231</v>
      </c>
      <c r="BD51" s="143">
        <f t="shared" si="150"/>
        <v>2328.2305458460278</v>
      </c>
      <c r="BE51" s="143">
        <f t="shared" si="150"/>
        <v>1396.9383275076323</v>
      </c>
      <c r="BF51" s="143">
        <f t="shared" si="150"/>
        <v>465.64610916923675</v>
      </c>
      <c r="BG51" s="143">
        <v>0</v>
      </c>
      <c r="BH51" s="143">
        <v>0</v>
      </c>
      <c r="BI51" s="143">
        <v>0</v>
      </c>
      <c r="BJ51" s="143">
        <v>0</v>
      </c>
      <c r="BK51" s="143">
        <v>0</v>
      </c>
      <c r="BL51" s="143">
        <v>0</v>
      </c>
      <c r="BM51" s="143">
        <v>0</v>
      </c>
      <c r="BN51" s="143">
        <v>0</v>
      </c>
      <c r="BO51" s="143">
        <v>0</v>
      </c>
      <c r="BP51" s="143">
        <v>0</v>
      </c>
    </row>
    <row r="52" spans="1:68">
      <c r="A52" s="183"/>
      <c r="B52" s="140" t="s">
        <v>1</v>
      </c>
      <c r="C52" s="143">
        <f>C13</f>
        <v>465.64610916919776</v>
      </c>
      <c r="D52" s="143">
        <f>D13</f>
        <v>931.29221833839551</v>
      </c>
      <c r="E52" s="143">
        <f t="shared" ref="E52:BF52" si="151">E13</f>
        <v>931.29221833839551</v>
      </c>
      <c r="F52" s="143">
        <f t="shared" si="151"/>
        <v>931.29221833839551</v>
      </c>
      <c r="G52" s="143">
        <f t="shared" si="151"/>
        <v>931.29221833839551</v>
      </c>
      <c r="H52" s="143">
        <f t="shared" si="151"/>
        <v>931.29221833839551</v>
      </c>
      <c r="I52" s="143">
        <f t="shared" si="151"/>
        <v>931.29221833839551</v>
      </c>
      <c r="J52" s="143">
        <f t="shared" si="151"/>
        <v>931.29221833839551</v>
      </c>
      <c r="K52" s="143">
        <f t="shared" si="151"/>
        <v>931.29221833839551</v>
      </c>
      <c r="L52" s="143">
        <f t="shared" si="151"/>
        <v>931.29221833839551</v>
      </c>
      <c r="M52" s="143">
        <f t="shared" si="151"/>
        <v>931.29221833839551</v>
      </c>
      <c r="N52" s="143">
        <f t="shared" si="151"/>
        <v>931.29221833839551</v>
      </c>
      <c r="O52" s="143">
        <f t="shared" si="151"/>
        <v>931.29221833839551</v>
      </c>
      <c r="P52" s="143">
        <f t="shared" si="151"/>
        <v>931.29221833839551</v>
      </c>
      <c r="Q52" s="143">
        <f t="shared" si="151"/>
        <v>931.29221833839551</v>
      </c>
      <c r="R52" s="143">
        <f t="shared" si="151"/>
        <v>931.29221833839551</v>
      </c>
      <c r="S52" s="143">
        <f t="shared" si="151"/>
        <v>931.29221833839551</v>
      </c>
      <c r="T52" s="143">
        <f t="shared" si="151"/>
        <v>931.29221833839551</v>
      </c>
      <c r="U52" s="143">
        <f t="shared" si="151"/>
        <v>931.29221833839551</v>
      </c>
      <c r="V52" s="143">
        <f t="shared" si="151"/>
        <v>931.29221833839551</v>
      </c>
      <c r="W52" s="143">
        <f t="shared" si="151"/>
        <v>931.29221833839551</v>
      </c>
      <c r="X52" s="143">
        <f t="shared" si="151"/>
        <v>931.29221833839551</v>
      </c>
      <c r="Y52" s="143">
        <f t="shared" si="151"/>
        <v>931.29221833839551</v>
      </c>
      <c r="Z52" s="143">
        <f t="shared" si="151"/>
        <v>931.29221833839551</v>
      </c>
      <c r="AA52" s="143">
        <f t="shared" si="151"/>
        <v>931.29221833839551</v>
      </c>
      <c r="AB52" s="143">
        <f t="shared" si="151"/>
        <v>931.29221833839551</v>
      </c>
      <c r="AC52" s="143">
        <f t="shared" si="151"/>
        <v>931.29221833839551</v>
      </c>
      <c r="AD52" s="143">
        <f t="shared" si="151"/>
        <v>931.29221833839551</v>
      </c>
      <c r="AE52" s="143">
        <f t="shared" si="151"/>
        <v>931.29221833839551</v>
      </c>
      <c r="AF52" s="143">
        <f t="shared" si="151"/>
        <v>931.29221833839551</v>
      </c>
      <c r="AG52" s="143">
        <f t="shared" si="151"/>
        <v>931.29221833839551</v>
      </c>
      <c r="AH52" s="143">
        <f t="shared" si="151"/>
        <v>931.29221833839551</v>
      </c>
      <c r="AI52" s="143">
        <f t="shared" si="151"/>
        <v>931.29221833839551</v>
      </c>
      <c r="AJ52" s="143">
        <f t="shared" si="151"/>
        <v>931.29221833839551</v>
      </c>
      <c r="AK52" s="143">
        <f t="shared" si="151"/>
        <v>931.29221833839551</v>
      </c>
      <c r="AL52" s="143">
        <f t="shared" si="151"/>
        <v>931.29221833839551</v>
      </c>
      <c r="AM52" s="143">
        <f t="shared" si="151"/>
        <v>931.29221833839551</v>
      </c>
      <c r="AN52" s="143">
        <f t="shared" si="151"/>
        <v>931.29221833839551</v>
      </c>
      <c r="AO52" s="143">
        <f t="shared" si="151"/>
        <v>931.29221833839551</v>
      </c>
      <c r="AP52" s="143">
        <f t="shared" si="151"/>
        <v>931.29221833839551</v>
      </c>
      <c r="AQ52" s="143">
        <f t="shared" si="151"/>
        <v>931.29221833839551</v>
      </c>
      <c r="AR52" s="143">
        <f t="shared" si="151"/>
        <v>931.29221833839551</v>
      </c>
      <c r="AS52" s="143">
        <f t="shared" si="151"/>
        <v>931.29221833839551</v>
      </c>
      <c r="AT52" s="143">
        <f t="shared" si="151"/>
        <v>931.29221833839551</v>
      </c>
      <c r="AU52" s="143">
        <f t="shared" si="151"/>
        <v>931.29221833839551</v>
      </c>
      <c r="AV52" s="143">
        <f t="shared" si="151"/>
        <v>931.29221833839551</v>
      </c>
      <c r="AW52" s="143">
        <f t="shared" si="151"/>
        <v>931.29221833839551</v>
      </c>
      <c r="AX52" s="143">
        <f t="shared" si="151"/>
        <v>931.29221833839551</v>
      </c>
      <c r="AY52" s="143">
        <f t="shared" si="151"/>
        <v>931.29221833839551</v>
      </c>
      <c r="AZ52" s="143">
        <f t="shared" si="151"/>
        <v>931.29221833839551</v>
      </c>
      <c r="BA52" s="143">
        <f t="shared" si="151"/>
        <v>931.29221833839551</v>
      </c>
      <c r="BB52" s="143">
        <f t="shared" si="151"/>
        <v>931.29221833839551</v>
      </c>
      <c r="BC52" s="143">
        <f t="shared" si="151"/>
        <v>931.29221833839551</v>
      </c>
      <c r="BD52" s="143">
        <f t="shared" si="151"/>
        <v>931.29221833839551</v>
      </c>
      <c r="BE52" s="143">
        <f t="shared" si="151"/>
        <v>931.29221833839551</v>
      </c>
      <c r="BF52" s="143">
        <f t="shared" si="151"/>
        <v>465.64610916919776</v>
      </c>
      <c r="BG52" s="143">
        <v>0</v>
      </c>
      <c r="BH52" s="143">
        <v>0</v>
      </c>
      <c r="BI52" s="143">
        <v>0</v>
      </c>
      <c r="BJ52" s="143">
        <v>0</v>
      </c>
      <c r="BK52" s="143">
        <v>0</v>
      </c>
      <c r="BL52" s="143">
        <v>0</v>
      </c>
      <c r="BM52" s="143">
        <v>0</v>
      </c>
      <c r="BN52" s="143">
        <v>0</v>
      </c>
      <c r="BO52" s="143">
        <v>0</v>
      </c>
      <c r="BP52" s="143">
        <v>0</v>
      </c>
    </row>
    <row r="53" spans="1:68">
      <c r="A53" s="184"/>
      <c r="B53" s="140" t="s">
        <v>80</v>
      </c>
      <c r="C53" s="143">
        <f>C51-C52</f>
        <v>50755.425899442555</v>
      </c>
      <c r="D53" s="143">
        <f>D51-D52</f>
        <v>49824.133681104162</v>
      </c>
      <c r="E53" s="143">
        <f t="shared" ref="E53:BF53" si="152">E51-E52</f>
        <v>48892.841462765769</v>
      </c>
      <c r="F53" s="143">
        <f t="shared" si="152"/>
        <v>47961.549244427377</v>
      </c>
      <c r="G53" s="143">
        <f t="shared" si="152"/>
        <v>47030.257026088984</v>
      </c>
      <c r="H53" s="143">
        <f t="shared" si="152"/>
        <v>46098.964807750592</v>
      </c>
      <c r="I53" s="143">
        <f t="shared" si="152"/>
        <v>45167.672589412199</v>
      </c>
      <c r="J53" s="143">
        <f t="shared" si="152"/>
        <v>44236.380371073807</v>
      </c>
      <c r="K53" s="143">
        <f t="shared" si="152"/>
        <v>43305.088152735414</v>
      </c>
      <c r="L53" s="143">
        <f t="shared" si="152"/>
        <v>42373.795934397021</v>
      </c>
      <c r="M53" s="143">
        <f t="shared" si="152"/>
        <v>41442.503716058629</v>
      </c>
      <c r="N53" s="143">
        <f t="shared" si="152"/>
        <v>40511.211497720236</v>
      </c>
      <c r="O53" s="143">
        <f t="shared" si="152"/>
        <v>39579.919279381844</v>
      </c>
      <c r="P53" s="143">
        <f t="shared" si="152"/>
        <v>38648.627061043451</v>
      </c>
      <c r="Q53" s="143">
        <f t="shared" si="152"/>
        <v>37717.334842705059</v>
      </c>
      <c r="R53" s="143">
        <f t="shared" si="152"/>
        <v>36786.042624366666</v>
      </c>
      <c r="S53" s="143">
        <f t="shared" si="152"/>
        <v>35854.750406028274</v>
      </c>
      <c r="T53" s="143">
        <f t="shared" si="152"/>
        <v>34923.458187689881</v>
      </c>
      <c r="U53" s="143">
        <f t="shared" si="152"/>
        <v>33992.165969351488</v>
      </c>
      <c r="V53" s="143">
        <f t="shared" si="152"/>
        <v>33060.873751013096</v>
      </c>
      <c r="W53" s="143">
        <f t="shared" si="152"/>
        <v>32129.5815326747</v>
      </c>
      <c r="X53" s="143">
        <f t="shared" si="152"/>
        <v>31198.289314336304</v>
      </c>
      <c r="Y53" s="143">
        <f t="shared" si="152"/>
        <v>30266.997095997907</v>
      </c>
      <c r="Z53" s="143">
        <f t="shared" si="152"/>
        <v>29335.704877659511</v>
      </c>
      <c r="AA53" s="143">
        <f t="shared" si="152"/>
        <v>28404.412659321115</v>
      </c>
      <c r="AB53" s="143">
        <f t="shared" si="152"/>
        <v>27473.120440982719</v>
      </c>
      <c r="AC53" s="143">
        <f t="shared" si="152"/>
        <v>26541.828222644323</v>
      </c>
      <c r="AD53" s="143">
        <f t="shared" si="152"/>
        <v>25610.536004305926</v>
      </c>
      <c r="AE53" s="143">
        <f t="shared" si="152"/>
        <v>24679.24378596753</v>
      </c>
      <c r="AF53" s="143">
        <f t="shared" si="152"/>
        <v>23747.951567629134</v>
      </c>
      <c r="AG53" s="143">
        <f t="shared" si="152"/>
        <v>22816.659349290738</v>
      </c>
      <c r="AH53" s="143">
        <f t="shared" si="152"/>
        <v>21885.367130952342</v>
      </c>
      <c r="AI53" s="143">
        <f t="shared" si="152"/>
        <v>20954.074912613945</v>
      </c>
      <c r="AJ53" s="143">
        <f t="shared" si="152"/>
        <v>20022.782694275549</v>
      </c>
      <c r="AK53" s="143">
        <f t="shared" si="152"/>
        <v>19091.490475937153</v>
      </c>
      <c r="AL53" s="143">
        <f t="shared" si="152"/>
        <v>18160.198257598757</v>
      </c>
      <c r="AM53" s="143">
        <f t="shared" si="152"/>
        <v>17228.906039260361</v>
      </c>
      <c r="AN53" s="143">
        <f t="shared" si="152"/>
        <v>16297.613820921964</v>
      </c>
      <c r="AO53" s="143">
        <f t="shared" si="152"/>
        <v>15366.321602583568</v>
      </c>
      <c r="AP53" s="143">
        <f t="shared" si="152"/>
        <v>14435.029384245172</v>
      </c>
      <c r="AQ53" s="143">
        <f t="shared" si="152"/>
        <v>13503.737165906776</v>
      </c>
      <c r="AR53" s="143">
        <f t="shared" si="152"/>
        <v>12572.44494756838</v>
      </c>
      <c r="AS53" s="143">
        <f t="shared" si="152"/>
        <v>11641.152729229983</v>
      </c>
      <c r="AT53" s="143">
        <f t="shared" si="152"/>
        <v>10709.860510891587</v>
      </c>
      <c r="AU53" s="143">
        <f t="shared" si="152"/>
        <v>9778.568292553191</v>
      </c>
      <c r="AV53" s="143">
        <f t="shared" si="152"/>
        <v>8847.2760742147948</v>
      </c>
      <c r="AW53" s="143">
        <f t="shared" si="152"/>
        <v>7915.9838558763995</v>
      </c>
      <c r="AX53" s="143">
        <f t="shared" si="152"/>
        <v>6984.6916375380042</v>
      </c>
      <c r="AY53" s="143">
        <f t="shared" si="152"/>
        <v>6053.3994191996089</v>
      </c>
      <c r="AZ53" s="143">
        <f t="shared" si="152"/>
        <v>5122.1072008612136</v>
      </c>
      <c r="BA53" s="143">
        <f t="shared" si="152"/>
        <v>4190.8149825228184</v>
      </c>
      <c r="BB53" s="143">
        <f t="shared" si="152"/>
        <v>3259.5227641844231</v>
      </c>
      <c r="BC53" s="143">
        <f t="shared" si="152"/>
        <v>2328.2305458460278</v>
      </c>
      <c r="BD53" s="143">
        <f t="shared" si="152"/>
        <v>1396.9383275076323</v>
      </c>
      <c r="BE53" s="143">
        <f t="shared" si="152"/>
        <v>465.64610916923675</v>
      </c>
      <c r="BF53" s="143">
        <f t="shared" si="152"/>
        <v>3.8994585338514298E-11</v>
      </c>
      <c r="BG53" s="143">
        <v>0</v>
      </c>
      <c r="BH53" s="143">
        <v>0</v>
      </c>
      <c r="BI53" s="143">
        <v>0</v>
      </c>
      <c r="BJ53" s="143">
        <v>0</v>
      </c>
      <c r="BK53" s="143">
        <v>0</v>
      </c>
      <c r="BL53" s="143">
        <v>0</v>
      </c>
      <c r="BM53" s="143">
        <v>0</v>
      </c>
      <c r="BN53" s="143">
        <v>0</v>
      </c>
      <c r="BO53" s="143">
        <v>0</v>
      </c>
      <c r="BP53" s="143">
        <v>0</v>
      </c>
    </row>
    <row r="54" spans="1:68">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row>
    <row r="55" spans="1:68">
      <c r="A55" s="182" t="s">
        <v>87</v>
      </c>
      <c r="B55" s="140" t="s">
        <v>79</v>
      </c>
      <c r="C55" s="143">
        <f>B14</f>
        <v>975437.21126900031</v>
      </c>
      <c r="D55" s="143">
        <f>C57</f>
        <v>967308.5678417586</v>
      </c>
      <c r="E55" s="143">
        <f t="shared" ref="E55:BK55" si="153">D57</f>
        <v>951051.2809872753</v>
      </c>
      <c r="F55" s="143">
        <f t="shared" si="153"/>
        <v>934793.994132792</v>
      </c>
      <c r="G55" s="143">
        <f t="shared" si="153"/>
        <v>918536.70727830869</v>
      </c>
      <c r="H55" s="143">
        <f t="shared" si="153"/>
        <v>902279.42042382539</v>
      </c>
      <c r="I55" s="143">
        <f t="shared" si="153"/>
        <v>886022.13356934208</v>
      </c>
      <c r="J55" s="143">
        <f t="shared" si="153"/>
        <v>869764.84671485878</v>
      </c>
      <c r="K55" s="143">
        <f t="shared" si="153"/>
        <v>853507.55986037548</v>
      </c>
      <c r="L55" s="143">
        <f t="shared" si="153"/>
        <v>837250.27300589217</v>
      </c>
      <c r="M55" s="143">
        <f t="shared" si="153"/>
        <v>820992.98615140887</v>
      </c>
      <c r="N55" s="143">
        <f t="shared" si="153"/>
        <v>804735.69929692557</v>
      </c>
      <c r="O55" s="143">
        <f t="shared" si="153"/>
        <v>788478.41244244226</v>
      </c>
      <c r="P55" s="143">
        <f t="shared" si="153"/>
        <v>772221.12558795896</v>
      </c>
      <c r="Q55" s="143">
        <f t="shared" si="153"/>
        <v>755963.83873347566</v>
      </c>
      <c r="R55" s="143">
        <f t="shared" si="153"/>
        <v>739706.55187899235</v>
      </c>
      <c r="S55" s="143">
        <f t="shared" si="153"/>
        <v>723449.26502450905</v>
      </c>
      <c r="T55" s="143">
        <f t="shared" si="153"/>
        <v>707191.97817002574</v>
      </c>
      <c r="U55" s="143">
        <f t="shared" si="153"/>
        <v>690934.69131554244</v>
      </c>
      <c r="V55" s="143">
        <f t="shared" si="153"/>
        <v>674677.40446105914</v>
      </c>
      <c r="W55" s="143">
        <f t="shared" si="153"/>
        <v>658420.11760657583</v>
      </c>
      <c r="X55" s="143">
        <f t="shared" si="153"/>
        <v>642162.83075209253</v>
      </c>
      <c r="Y55" s="143">
        <f t="shared" si="153"/>
        <v>625905.54389760923</v>
      </c>
      <c r="Z55" s="143">
        <f t="shared" si="153"/>
        <v>609648.25704312592</v>
      </c>
      <c r="AA55" s="143">
        <f t="shared" si="153"/>
        <v>593390.97018864262</v>
      </c>
      <c r="AB55" s="143">
        <f t="shared" si="153"/>
        <v>577133.68333415932</v>
      </c>
      <c r="AC55" s="143">
        <f t="shared" si="153"/>
        <v>560876.39647967601</v>
      </c>
      <c r="AD55" s="143">
        <f t="shared" si="153"/>
        <v>544619.10962519271</v>
      </c>
      <c r="AE55" s="143">
        <f t="shared" si="153"/>
        <v>528361.8227707094</v>
      </c>
      <c r="AF55" s="143">
        <f t="shared" si="153"/>
        <v>512104.53591622604</v>
      </c>
      <c r="AG55" s="143">
        <f t="shared" si="153"/>
        <v>495847.24906174268</v>
      </c>
      <c r="AH55" s="143">
        <f t="shared" si="153"/>
        <v>479589.96220725932</v>
      </c>
      <c r="AI55" s="143">
        <f t="shared" si="153"/>
        <v>463332.67535277596</v>
      </c>
      <c r="AJ55" s="143">
        <f t="shared" si="153"/>
        <v>447075.3884982926</v>
      </c>
      <c r="AK55" s="143">
        <f t="shared" si="153"/>
        <v>430818.10164380923</v>
      </c>
      <c r="AL55" s="143">
        <f t="shared" si="153"/>
        <v>414560.81478932587</v>
      </c>
      <c r="AM55" s="143">
        <f t="shared" si="153"/>
        <v>398303.52793484251</v>
      </c>
      <c r="AN55" s="143">
        <f t="shared" si="153"/>
        <v>382046.24108035915</v>
      </c>
      <c r="AO55" s="143">
        <f t="shared" si="153"/>
        <v>365788.95422587579</v>
      </c>
      <c r="AP55" s="143">
        <f t="shared" si="153"/>
        <v>349531.66737139242</v>
      </c>
      <c r="AQ55" s="143">
        <f t="shared" si="153"/>
        <v>333274.38051690906</v>
      </c>
      <c r="AR55" s="143">
        <f t="shared" si="153"/>
        <v>317017.0936624257</v>
      </c>
      <c r="AS55" s="143">
        <f t="shared" si="153"/>
        <v>300759.80680794234</v>
      </c>
      <c r="AT55" s="143">
        <f t="shared" si="153"/>
        <v>284502.51995345898</v>
      </c>
      <c r="AU55" s="143">
        <f t="shared" si="153"/>
        <v>268245.23309897562</v>
      </c>
      <c r="AV55" s="143">
        <f t="shared" si="153"/>
        <v>251987.94624449228</v>
      </c>
      <c r="AW55" s="143">
        <f t="shared" si="153"/>
        <v>235730.65939000895</v>
      </c>
      <c r="AX55" s="143">
        <f t="shared" si="153"/>
        <v>219473.37253552562</v>
      </c>
      <c r="AY55" s="143">
        <f t="shared" si="153"/>
        <v>203216.08568104228</v>
      </c>
      <c r="AZ55" s="143">
        <f t="shared" si="153"/>
        <v>186958.79882655895</v>
      </c>
      <c r="BA55" s="143">
        <f t="shared" si="153"/>
        <v>170701.51197207562</v>
      </c>
      <c r="BB55" s="143">
        <f t="shared" si="153"/>
        <v>154444.22511759229</v>
      </c>
      <c r="BC55" s="143">
        <f t="shared" si="153"/>
        <v>138186.93826310895</v>
      </c>
      <c r="BD55" s="143">
        <f t="shared" si="153"/>
        <v>121929.65140862562</v>
      </c>
      <c r="BE55" s="143">
        <f t="shared" si="153"/>
        <v>105672.36455414229</v>
      </c>
      <c r="BF55" s="143">
        <f t="shared" si="153"/>
        <v>89415.077699658956</v>
      </c>
      <c r="BG55" s="143">
        <f t="shared" si="153"/>
        <v>73157.790845175623</v>
      </c>
      <c r="BH55" s="143">
        <f t="shared" si="153"/>
        <v>56900.503990692283</v>
      </c>
      <c r="BI55" s="143">
        <f t="shared" si="153"/>
        <v>40643.217136208943</v>
      </c>
      <c r="BJ55" s="143">
        <f t="shared" si="153"/>
        <v>24385.930281725603</v>
      </c>
      <c r="BK55" s="143">
        <f t="shared" si="153"/>
        <v>8128.6434272422648</v>
      </c>
      <c r="BL55" s="143">
        <v>0</v>
      </c>
      <c r="BM55" s="143">
        <v>0</v>
      </c>
      <c r="BN55" s="143">
        <v>0</v>
      </c>
      <c r="BO55" s="143">
        <v>0</v>
      </c>
      <c r="BP55" s="143">
        <v>0</v>
      </c>
    </row>
    <row r="56" spans="1:68">
      <c r="A56" s="183"/>
      <c r="B56" s="140" t="s">
        <v>1</v>
      </c>
      <c r="C56" s="143">
        <f>C14</f>
        <v>8128.6434272416691</v>
      </c>
      <c r="D56" s="143">
        <f>D14</f>
        <v>16257.286854483338</v>
      </c>
      <c r="E56" s="143">
        <f t="shared" ref="E56:BK56" si="154">E14</f>
        <v>16257.286854483338</v>
      </c>
      <c r="F56" s="143">
        <f t="shared" si="154"/>
        <v>16257.286854483338</v>
      </c>
      <c r="G56" s="143">
        <f t="shared" si="154"/>
        <v>16257.286854483338</v>
      </c>
      <c r="H56" s="143">
        <f t="shared" si="154"/>
        <v>16257.286854483338</v>
      </c>
      <c r="I56" s="143">
        <f t="shared" si="154"/>
        <v>16257.286854483338</v>
      </c>
      <c r="J56" s="143">
        <f t="shared" si="154"/>
        <v>16257.286854483338</v>
      </c>
      <c r="K56" s="143">
        <f t="shared" si="154"/>
        <v>16257.286854483338</v>
      </c>
      <c r="L56" s="143">
        <f t="shared" si="154"/>
        <v>16257.286854483338</v>
      </c>
      <c r="M56" s="143">
        <f t="shared" si="154"/>
        <v>16257.286854483338</v>
      </c>
      <c r="N56" s="143">
        <f t="shared" si="154"/>
        <v>16257.286854483338</v>
      </c>
      <c r="O56" s="143">
        <f t="shared" si="154"/>
        <v>16257.286854483338</v>
      </c>
      <c r="P56" s="143">
        <f t="shared" si="154"/>
        <v>16257.286854483338</v>
      </c>
      <c r="Q56" s="143">
        <f t="shared" si="154"/>
        <v>16257.286854483338</v>
      </c>
      <c r="R56" s="143">
        <f t="shared" si="154"/>
        <v>16257.286854483338</v>
      </c>
      <c r="S56" s="143">
        <f t="shared" si="154"/>
        <v>16257.286854483338</v>
      </c>
      <c r="T56" s="143">
        <f t="shared" si="154"/>
        <v>16257.286854483338</v>
      </c>
      <c r="U56" s="143">
        <f t="shared" si="154"/>
        <v>16257.286854483338</v>
      </c>
      <c r="V56" s="143">
        <f t="shared" si="154"/>
        <v>16257.286854483338</v>
      </c>
      <c r="W56" s="143">
        <f t="shared" si="154"/>
        <v>16257.286854483338</v>
      </c>
      <c r="X56" s="143">
        <f t="shared" si="154"/>
        <v>16257.286854483338</v>
      </c>
      <c r="Y56" s="143">
        <f t="shared" si="154"/>
        <v>16257.286854483338</v>
      </c>
      <c r="Z56" s="143">
        <f t="shared" si="154"/>
        <v>16257.286854483338</v>
      </c>
      <c r="AA56" s="143">
        <f t="shared" si="154"/>
        <v>16257.286854483338</v>
      </c>
      <c r="AB56" s="143">
        <f t="shared" si="154"/>
        <v>16257.286854483338</v>
      </c>
      <c r="AC56" s="143">
        <f t="shared" si="154"/>
        <v>16257.286854483338</v>
      </c>
      <c r="AD56" s="143">
        <f t="shared" si="154"/>
        <v>16257.286854483338</v>
      </c>
      <c r="AE56" s="143">
        <f t="shared" si="154"/>
        <v>16257.286854483338</v>
      </c>
      <c r="AF56" s="143">
        <f t="shared" si="154"/>
        <v>16257.286854483338</v>
      </c>
      <c r="AG56" s="143">
        <f t="shared" si="154"/>
        <v>16257.286854483338</v>
      </c>
      <c r="AH56" s="143">
        <f t="shared" si="154"/>
        <v>16257.286854483338</v>
      </c>
      <c r="AI56" s="143">
        <f t="shared" si="154"/>
        <v>16257.286854483338</v>
      </c>
      <c r="AJ56" s="143">
        <f t="shared" si="154"/>
        <v>16257.286854483338</v>
      </c>
      <c r="AK56" s="143">
        <f t="shared" si="154"/>
        <v>16257.286854483338</v>
      </c>
      <c r="AL56" s="143">
        <f t="shared" si="154"/>
        <v>16257.286854483338</v>
      </c>
      <c r="AM56" s="143">
        <f t="shared" si="154"/>
        <v>16257.286854483338</v>
      </c>
      <c r="AN56" s="143">
        <f t="shared" si="154"/>
        <v>16257.286854483338</v>
      </c>
      <c r="AO56" s="143">
        <f t="shared" si="154"/>
        <v>16257.286854483338</v>
      </c>
      <c r="AP56" s="143">
        <f t="shared" si="154"/>
        <v>16257.286854483338</v>
      </c>
      <c r="AQ56" s="143">
        <f t="shared" si="154"/>
        <v>16257.286854483338</v>
      </c>
      <c r="AR56" s="143">
        <f t="shared" si="154"/>
        <v>16257.286854483338</v>
      </c>
      <c r="AS56" s="143">
        <f t="shared" si="154"/>
        <v>16257.286854483338</v>
      </c>
      <c r="AT56" s="143">
        <f t="shared" si="154"/>
        <v>16257.286854483338</v>
      </c>
      <c r="AU56" s="143">
        <f t="shared" si="154"/>
        <v>16257.286854483338</v>
      </c>
      <c r="AV56" s="143">
        <f t="shared" si="154"/>
        <v>16257.286854483338</v>
      </c>
      <c r="AW56" s="143">
        <f t="shared" si="154"/>
        <v>16257.286854483338</v>
      </c>
      <c r="AX56" s="143">
        <f t="shared" si="154"/>
        <v>16257.286854483338</v>
      </c>
      <c r="AY56" s="143">
        <f t="shared" si="154"/>
        <v>16257.286854483338</v>
      </c>
      <c r="AZ56" s="143">
        <f t="shared" si="154"/>
        <v>16257.286854483338</v>
      </c>
      <c r="BA56" s="143">
        <f t="shared" si="154"/>
        <v>16257.286854483338</v>
      </c>
      <c r="BB56" s="143">
        <f t="shared" si="154"/>
        <v>16257.286854483338</v>
      </c>
      <c r="BC56" s="143">
        <f t="shared" si="154"/>
        <v>16257.286854483338</v>
      </c>
      <c r="BD56" s="143">
        <f t="shared" si="154"/>
        <v>16257.286854483338</v>
      </c>
      <c r="BE56" s="143">
        <f t="shared" si="154"/>
        <v>16257.286854483338</v>
      </c>
      <c r="BF56" s="143">
        <f t="shared" si="154"/>
        <v>16257.286854483338</v>
      </c>
      <c r="BG56" s="143">
        <f t="shared" si="154"/>
        <v>16257.286854483338</v>
      </c>
      <c r="BH56" s="143">
        <f t="shared" si="154"/>
        <v>16257.286854483338</v>
      </c>
      <c r="BI56" s="143">
        <f t="shared" si="154"/>
        <v>16257.286854483338</v>
      </c>
      <c r="BJ56" s="143">
        <f t="shared" si="154"/>
        <v>16257.286854483338</v>
      </c>
      <c r="BK56" s="143">
        <f t="shared" si="154"/>
        <v>8128.6434272416691</v>
      </c>
      <c r="BL56" s="143">
        <v>0</v>
      </c>
      <c r="BM56" s="143">
        <v>0</v>
      </c>
      <c r="BN56" s="143">
        <v>0</v>
      </c>
      <c r="BO56" s="143">
        <v>0</v>
      </c>
      <c r="BP56" s="143">
        <v>0</v>
      </c>
    </row>
    <row r="57" spans="1:68">
      <c r="A57" s="184"/>
      <c r="B57" s="140" t="s">
        <v>80</v>
      </c>
      <c r="C57" s="143">
        <f>C55-C56</f>
        <v>967308.5678417586</v>
      </c>
      <c r="D57" s="143">
        <f>D55-D56</f>
        <v>951051.2809872753</v>
      </c>
      <c r="E57" s="143">
        <f t="shared" ref="E57:BK57" si="155">E55-E56</f>
        <v>934793.994132792</v>
      </c>
      <c r="F57" s="143">
        <f t="shared" si="155"/>
        <v>918536.70727830869</v>
      </c>
      <c r="G57" s="143">
        <f t="shared" si="155"/>
        <v>902279.42042382539</v>
      </c>
      <c r="H57" s="143">
        <f t="shared" si="155"/>
        <v>886022.13356934208</v>
      </c>
      <c r="I57" s="143">
        <f t="shared" si="155"/>
        <v>869764.84671485878</v>
      </c>
      <c r="J57" s="143">
        <f t="shared" si="155"/>
        <v>853507.55986037548</v>
      </c>
      <c r="K57" s="143">
        <f t="shared" si="155"/>
        <v>837250.27300589217</v>
      </c>
      <c r="L57" s="143">
        <f t="shared" si="155"/>
        <v>820992.98615140887</v>
      </c>
      <c r="M57" s="143">
        <f t="shared" si="155"/>
        <v>804735.69929692557</v>
      </c>
      <c r="N57" s="143">
        <f t="shared" si="155"/>
        <v>788478.41244244226</v>
      </c>
      <c r="O57" s="143">
        <f t="shared" si="155"/>
        <v>772221.12558795896</v>
      </c>
      <c r="P57" s="143">
        <f t="shared" si="155"/>
        <v>755963.83873347566</v>
      </c>
      <c r="Q57" s="143">
        <f t="shared" si="155"/>
        <v>739706.55187899235</v>
      </c>
      <c r="R57" s="143">
        <f t="shared" si="155"/>
        <v>723449.26502450905</v>
      </c>
      <c r="S57" s="143">
        <f t="shared" si="155"/>
        <v>707191.97817002574</v>
      </c>
      <c r="T57" s="143">
        <f t="shared" si="155"/>
        <v>690934.69131554244</v>
      </c>
      <c r="U57" s="143">
        <f t="shared" si="155"/>
        <v>674677.40446105914</v>
      </c>
      <c r="V57" s="143">
        <f t="shared" si="155"/>
        <v>658420.11760657583</v>
      </c>
      <c r="W57" s="143">
        <f t="shared" si="155"/>
        <v>642162.83075209253</v>
      </c>
      <c r="X57" s="143">
        <f t="shared" si="155"/>
        <v>625905.54389760923</v>
      </c>
      <c r="Y57" s="143">
        <f t="shared" si="155"/>
        <v>609648.25704312592</v>
      </c>
      <c r="Z57" s="143">
        <f t="shared" si="155"/>
        <v>593390.97018864262</v>
      </c>
      <c r="AA57" s="143">
        <f t="shared" si="155"/>
        <v>577133.68333415932</v>
      </c>
      <c r="AB57" s="143">
        <f t="shared" si="155"/>
        <v>560876.39647967601</v>
      </c>
      <c r="AC57" s="143">
        <f t="shared" si="155"/>
        <v>544619.10962519271</v>
      </c>
      <c r="AD57" s="143">
        <f t="shared" si="155"/>
        <v>528361.8227707094</v>
      </c>
      <c r="AE57" s="143">
        <f t="shared" si="155"/>
        <v>512104.53591622604</v>
      </c>
      <c r="AF57" s="143">
        <f t="shared" si="155"/>
        <v>495847.24906174268</v>
      </c>
      <c r="AG57" s="143">
        <f t="shared" si="155"/>
        <v>479589.96220725932</v>
      </c>
      <c r="AH57" s="143">
        <f t="shared" si="155"/>
        <v>463332.67535277596</v>
      </c>
      <c r="AI57" s="143">
        <f t="shared" si="155"/>
        <v>447075.3884982926</v>
      </c>
      <c r="AJ57" s="143">
        <f t="shared" si="155"/>
        <v>430818.10164380923</v>
      </c>
      <c r="AK57" s="143">
        <f t="shared" si="155"/>
        <v>414560.81478932587</v>
      </c>
      <c r="AL57" s="143">
        <f t="shared" si="155"/>
        <v>398303.52793484251</v>
      </c>
      <c r="AM57" s="143">
        <f t="shared" si="155"/>
        <v>382046.24108035915</v>
      </c>
      <c r="AN57" s="143">
        <f t="shared" si="155"/>
        <v>365788.95422587579</v>
      </c>
      <c r="AO57" s="143">
        <f t="shared" si="155"/>
        <v>349531.66737139242</v>
      </c>
      <c r="AP57" s="143">
        <f t="shared" si="155"/>
        <v>333274.38051690906</v>
      </c>
      <c r="AQ57" s="143">
        <f t="shared" si="155"/>
        <v>317017.0936624257</v>
      </c>
      <c r="AR57" s="143">
        <f t="shared" si="155"/>
        <v>300759.80680794234</v>
      </c>
      <c r="AS57" s="143">
        <f t="shared" si="155"/>
        <v>284502.51995345898</v>
      </c>
      <c r="AT57" s="143">
        <f t="shared" si="155"/>
        <v>268245.23309897562</v>
      </c>
      <c r="AU57" s="143">
        <f t="shared" si="155"/>
        <v>251987.94624449228</v>
      </c>
      <c r="AV57" s="143">
        <f t="shared" si="155"/>
        <v>235730.65939000895</v>
      </c>
      <c r="AW57" s="143">
        <f t="shared" si="155"/>
        <v>219473.37253552562</v>
      </c>
      <c r="AX57" s="143">
        <f t="shared" si="155"/>
        <v>203216.08568104228</v>
      </c>
      <c r="AY57" s="143">
        <f t="shared" si="155"/>
        <v>186958.79882655895</v>
      </c>
      <c r="AZ57" s="143">
        <f t="shared" si="155"/>
        <v>170701.51197207562</v>
      </c>
      <c r="BA57" s="143">
        <f t="shared" si="155"/>
        <v>154444.22511759229</v>
      </c>
      <c r="BB57" s="143">
        <f t="shared" si="155"/>
        <v>138186.93826310895</v>
      </c>
      <c r="BC57" s="143">
        <f t="shared" si="155"/>
        <v>121929.65140862562</v>
      </c>
      <c r="BD57" s="143">
        <f t="shared" si="155"/>
        <v>105672.36455414229</v>
      </c>
      <c r="BE57" s="143">
        <f t="shared" si="155"/>
        <v>89415.077699658956</v>
      </c>
      <c r="BF57" s="143">
        <f t="shared" si="155"/>
        <v>73157.790845175623</v>
      </c>
      <c r="BG57" s="143">
        <f t="shared" si="155"/>
        <v>56900.503990692283</v>
      </c>
      <c r="BH57" s="143">
        <f t="shared" si="155"/>
        <v>40643.217136208943</v>
      </c>
      <c r="BI57" s="143">
        <f t="shared" si="155"/>
        <v>24385.930281725603</v>
      </c>
      <c r="BJ57" s="143">
        <f t="shared" si="155"/>
        <v>8128.6434272422648</v>
      </c>
      <c r="BK57" s="143">
        <f t="shared" si="155"/>
        <v>5.95719029661268E-10</v>
      </c>
      <c r="BL57" s="143">
        <v>0</v>
      </c>
      <c r="BM57" s="143">
        <v>0</v>
      </c>
      <c r="BN57" s="143">
        <v>0</v>
      </c>
      <c r="BO57" s="143">
        <v>0</v>
      </c>
      <c r="BP57" s="143">
        <v>0</v>
      </c>
    </row>
    <row r="58" spans="1:68">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row>
    <row r="59" spans="1:68">
      <c r="A59" s="182" t="s">
        <v>88</v>
      </c>
      <c r="B59" s="140" t="s">
        <v>79</v>
      </c>
      <c r="C59" s="143">
        <f>B15</f>
        <v>5003265.5889904639</v>
      </c>
      <c r="D59" s="143">
        <f>C61</f>
        <v>4964778.9306136146</v>
      </c>
      <c r="E59" s="143">
        <f t="shared" ref="E59:BP59" si="156">D61</f>
        <v>4887805.6138599152</v>
      </c>
      <c r="F59" s="143">
        <f t="shared" si="156"/>
        <v>4810832.2971062157</v>
      </c>
      <c r="G59" s="143">
        <f t="shared" si="156"/>
        <v>4733858.9803525163</v>
      </c>
      <c r="H59" s="143">
        <f t="shared" si="156"/>
        <v>4656885.6635988168</v>
      </c>
      <c r="I59" s="143">
        <f t="shared" si="156"/>
        <v>4579912.3468451174</v>
      </c>
      <c r="J59" s="143">
        <f t="shared" si="156"/>
        <v>4502939.030091418</v>
      </c>
      <c r="K59" s="143">
        <f t="shared" si="156"/>
        <v>4425965.7133377185</v>
      </c>
      <c r="L59" s="143">
        <f t="shared" si="156"/>
        <v>4348992.3965840191</v>
      </c>
      <c r="M59" s="143">
        <f t="shared" si="156"/>
        <v>4272019.0798303196</v>
      </c>
      <c r="N59" s="143">
        <f t="shared" si="156"/>
        <v>4195045.7630766202</v>
      </c>
      <c r="O59" s="143">
        <f t="shared" si="156"/>
        <v>4118072.4463229207</v>
      </c>
      <c r="P59" s="143">
        <f t="shared" si="156"/>
        <v>4041099.1295692213</v>
      </c>
      <c r="Q59" s="143">
        <f t="shared" si="156"/>
        <v>3964125.8128155218</v>
      </c>
      <c r="R59" s="143">
        <f t="shared" si="156"/>
        <v>3887152.4960618224</v>
      </c>
      <c r="S59" s="143">
        <f t="shared" si="156"/>
        <v>3810179.179308123</v>
      </c>
      <c r="T59" s="143">
        <f t="shared" si="156"/>
        <v>3733205.8625544235</v>
      </c>
      <c r="U59" s="143">
        <f t="shared" si="156"/>
        <v>3656232.5458007241</v>
      </c>
      <c r="V59" s="143">
        <f t="shared" si="156"/>
        <v>3579259.2290470246</v>
      </c>
      <c r="W59" s="143">
        <f t="shared" si="156"/>
        <v>3502285.9122933252</v>
      </c>
      <c r="X59" s="143">
        <f t="shared" si="156"/>
        <v>3425312.5955396257</v>
      </c>
      <c r="Y59" s="143">
        <f t="shared" si="156"/>
        <v>3348339.2787859263</v>
      </c>
      <c r="Z59" s="143">
        <f t="shared" si="156"/>
        <v>3271365.9620322268</v>
      </c>
      <c r="AA59" s="143">
        <f t="shared" si="156"/>
        <v>3194392.6452785274</v>
      </c>
      <c r="AB59" s="143">
        <f t="shared" si="156"/>
        <v>3117419.328524828</v>
      </c>
      <c r="AC59" s="143">
        <f t="shared" si="156"/>
        <v>3040446.0117711285</v>
      </c>
      <c r="AD59" s="143">
        <f t="shared" si="156"/>
        <v>2963472.6950174291</v>
      </c>
      <c r="AE59" s="143">
        <f t="shared" si="156"/>
        <v>2886499.3782637296</v>
      </c>
      <c r="AF59" s="143">
        <f t="shared" si="156"/>
        <v>2809526.0615100302</v>
      </c>
      <c r="AG59" s="143">
        <f t="shared" si="156"/>
        <v>2732552.7447563307</v>
      </c>
      <c r="AH59" s="143">
        <f t="shared" si="156"/>
        <v>2655579.4280026313</v>
      </c>
      <c r="AI59" s="143">
        <f t="shared" si="156"/>
        <v>2578606.1112489318</v>
      </c>
      <c r="AJ59" s="143">
        <f t="shared" si="156"/>
        <v>2501632.7944952324</v>
      </c>
      <c r="AK59" s="143">
        <f t="shared" si="156"/>
        <v>2424659.477741533</v>
      </c>
      <c r="AL59" s="143">
        <f t="shared" si="156"/>
        <v>2347686.1609878335</v>
      </c>
      <c r="AM59" s="143">
        <f t="shared" si="156"/>
        <v>2270712.8442341341</v>
      </c>
      <c r="AN59" s="143">
        <f t="shared" si="156"/>
        <v>2193739.5274804346</v>
      </c>
      <c r="AO59" s="143">
        <f t="shared" si="156"/>
        <v>2116766.2107267352</v>
      </c>
      <c r="AP59" s="143">
        <f t="shared" si="156"/>
        <v>2039792.8939730357</v>
      </c>
      <c r="AQ59" s="143">
        <f t="shared" si="156"/>
        <v>1962819.5772193363</v>
      </c>
      <c r="AR59" s="143">
        <f t="shared" si="156"/>
        <v>1885846.2604656368</v>
      </c>
      <c r="AS59" s="143">
        <f t="shared" si="156"/>
        <v>1808872.9437119374</v>
      </c>
      <c r="AT59" s="143">
        <f t="shared" si="156"/>
        <v>1731899.626958238</v>
      </c>
      <c r="AU59" s="143">
        <f t="shared" si="156"/>
        <v>1654926.3102045385</v>
      </c>
      <c r="AV59" s="143">
        <f t="shared" si="156"/>
        <v>1577952.9934508391</v>
      </c>
      <c r="AW59" s="143">
        <f t="shared" si="156"/>
        <v>1500979.6766971396</v>
      </c>
      <c r="AX59" s="143">
        <f t="shared" si="156"/>
        <v>1424006.3599434402</v>
      </c>
      <c r="AY59" s="143">
        <f t="shared" si="156"/>
        <v>1347033.0431897407</v>
      </c>
      <c r="AZ59" s="143">
        <f t="shared" si="156"/>
        <v>1270059.7264360413</v>
      </c>
      <c r="BA59" s="143">
        <f t="shared" si="156"/>
        <v>1193086.4096823419</v>
      </c>
      <c r="BB59" s="143">
        <f t="shared" si="156"/>
        <v>1116113.0929286424</v>
      </c>
      <c r="BC59" s="143">
        <f t="shared" si="156"/>
        <v>1039139.776174943</v>
      </c>
      <c r="BD59" s="143">
        <f t="shared" si="156"/>
        <v>962166.45942124352</v>
      </c>
      <c r="BE59" s="143">
        <f t="shared" si="156"/>
        <v>885193.14266754407</v>
      </c>
      <c r="BF59" s="143">
        <f t="shared" si="156"/>
        <v>808219.82591384463</v>
      </c>
      <c r="BG59" s="143">
        <f t="shared" si="156"/>
        <v>731246.50916014519</v>
      </c>
      <c r="BH59" s="143">
        <f t="shared" si="156"/>
        <v>654273.19240644574</v>
      </c>
      <c r="BI59" s="143">
        <f t="shared" si="156"/>
        <v>577299.8756527463</v>
      </c>
      <c r="BJ59" s="143">
        <f t="shared" si="156"/>
        <v>500326.55889904685</v>
      </c>
      <c r="BK59" s="143">
        <f t="shared" si="156"/>
        <v>423353.24214534741</v>
      </c>
      <c r="BL59" s="143">
        <f t="shared" si="156"/>
        <v>346379.92539164796</v>
      </c>
      <c r="BM59" s="143">
        <f t="shared" si="156"/>
        <v>269406.60863794852</v>
      </c>
      <c r="BN59" s="143">
        <f t="shared" si="156"/>
        <v>192433.29188424908</v>
      </c>
      <c r="BO59" s="143">
        <f t="shared" si="156"/>
        <v>115459.97513054963</v>
      </c>
      <c r="BP59" s="143">
        <f t="shared" si="156"/>
        <v>38486.658376850188</v>
      </c>
    </row>
    <row r="60" spans="1:68">
      <c r="A60" s="183"/>
      <c r="B60" s="140" t="s">
        <v>1</v>
      </c>
      <c r="C60" s="143">
        <f>C15</f>
        <v>38486.658376849722</v>
      </c>
      <c r="D60" s="143">
        <f>D15</f>
        <v>76973.316753699444</v>
      </c>
      <c r="E60" s="143">
        <f t="shared" ref="E60:BP60" si="157">E15</f>
        <v>76973.316753699444</v>
      </c>
      <c r="F60" s="143">
        <f t="shared" si="157"/>
        <v>76973.316753699444</v>
      </c>
      <c r="G60" s="143">
        <f t="shared" si="157"/>
        <v>76973.316753699444</v>
      </c>
      <c r="H60" s="143">
        <f t="shared" si="157"/>
        <v>76973.316753699444</v>
      </c>
      <c r="I60" s="143">
        <f t="shared" si="157"/>
        <v>76973.316753699444</v>
      </c>
      <c r="J60" s="143">
        <f t="shared" si="157"/>
        <v>76973.316753699444</v>
      </c>
      <c r="K60" s="143">
        <f t="shared" si="157"/>
        <v>76973.316753699444</v>
      </c>
      <c r="L60" s="143">
        <f t="shared" si="157"/>
        <v>76973.316753699444</v>
      </c>
      <c r="M60" s="143">
        <f t="shared" si="157"/>
        <v>76973.316753699444</v>
      </c>
      <c r="N60" s="143">
        <f t="shared" si="157"/>
        <v>76973.316753699444</v>
      </c>
      <c r="O60" s="143">
        <f t="shared" si="157"/>
        <v>76973.316753699444</v>
      </c>
      <c r="P60" s="143">
        <f t="shared" si="157"/>
        <v>76973.316753699444</v>
      </c>
      <c r="Q60" s="143">
        <f t="shared" si="157"/>
        <v>76973.316753699444</v>
      </c>
      <c r="R60" s="143">
        <f t="shared" si="157"/>
        <v>76973.316753699444</v>
      </c>
      <c r="S60" s="143">
        <f t="shared" si="157"/>
        <v>76973.316753699444</v>
      </c>
      <c r="T60" s="143">
        <f t="shared" si="157"/>
        <v>76973.316753699444</v>
      </c>
      <c r="U60" s="143">
        <f t="shared" si="157"/>
        <v>76973.316753699444</v>
      </c>
      <c r="V60" s="143">
        <f t="shared" si="157"/>
        <v>76973.316753699444</v>
      </c>
      <c r="W60" s="143">
        <f t="shared" si="157"/>
        <v>76973.316753699444</v>
      </c>
      <c r="X60" s="143">
        <f t="shared" si="157"/>
        <v>76973.316753699444</v>
      </c>
      <c r="Y60" s="143">
        <f t="shared" si="157"/>
        <v>76973.316753699444</v>
      </c>
      <c r="Z60" s="143">
        <f t="shared" si="157"/>
        <v>76973.316753699444</v>
      </c>
      <c r="AA60" s="143">
        <f t="shared" si="157"/>
        <v>76973.316753699444</v>
      </c>
      <c r="AB60" s="143">
        <f t="shared" si="157"/>
        <v>76973.316753699444</v>
      </c>
      <c r="AC60" s="143">
        <f t="shared" si="157"/>
        <v>76973.316753699444</v>
      </c>
      <c r="AD60" s="143">
        <f t="shared" si="157"/>
        <v>76973.316753699444</v>
      </c>
      <c r="AE60" s="143">
        <f t="shared" si="157"/>
        <v>76973.316753699444</v>
      </c>
      <c r="AF60" s="143">
        <f t="shared" si="157"/>
        <v>76973.316753699444</v>
      </c>
      <c r="AG60" s="143">
        <f t="shared" si="157"/>
        <v>76973.316753699444</v>
      </c>
      <c r="AH60" s="143">
        <f t="shared" si="157"/>
        <v>76973.316753699444</v>
      </c>
      <c r="AI60" s="143">
        <f t="shared" si="157"/>
        <v>76973.316753699444</v>
      </c>
      <c r="AJ60" s="143">
        <f t="shared" si="157"/>
        <v>76973.316753699444</v>
      </c>
      <c r="AK60" s="143">
        <f t="shared" si="157"/>
        <v>76973.316753699444</v>
      </c>
      <c r="AL60" s="143">
        <f t="shared" si="157"/>
        <v>76973.316753699444</v>
      </c>
      <c r="AM60" s="143">
        <f t="shared" si="157"/>
        <v>76973.316753699444</v>
      </c>
      <c r="AN60" s="143">
        <f t="shared" si="157"/>
        <v>76973.316753699444</v>
      </c>
      <c r="AO60" s="143">
        <f t="shared" si="157"/>
        <v>76973.316753699444</v>
      </c>
      <c r="AP60" s="143">
        <f t="shared" si="157"/>
        <v>76973.316753699444</v>
      </c>
      <c r="AQ60" s="143">
        <f t="shared" si="157"/>
        <v>76973.316753699444</v>
      </c>
      <c r="AR60" s="143">
        <f t="shared" si="157"/>
        <v>76973.316753699444</v>
      </c>
      <c r="AS60" s="143">
        <f t="shared" si="157"/>
        <v>76973.316753699444</v>
      </c>
      <c r="AT60" s="143">
        <f t="shared" si="157"/>
        <v>76973.316753699444</v>
      </c>
      <c r="AU60" s="143">
        <f t="shared" si="157"/>
        <v>76973.316753699444</v>
      </c>
      <c r="AV60" s="143">
        <f t="shared" si="157"/>
        <v>76973.316753699444</v>
      </c>
      <c r="AW60" s="143">
        <f t="shared" si="157"/>
        <v>76973.316753699444</v>
      </c>
      <c r="AX60" s="143">
        <f t="shared" si="157"/>
        <v>76973.316753699444</v>
      </c>
      <c r="AY60" s="143">
        <f t="shared" si="157"/>
        <v>76973.316753699444</v>
      </c>
      <c r="AZ60" s="143">
        <f t="shared" si="157"/>
        <v>76973.316753699444</v>
      </c>
      <c r="BA60" s="143">
        <f t="shared" si="157"/>
        <v>76973.316753699444</v>
      </c>
      <c r="BB60" s="143">
        <f t="shared" si="157"/>
        <v>76973.316753699444</v>
      </c>
      <c r="BC60" s="143">
        <f t="shared" si="157"/>
        <v>76973.316753699444</v>
      </c>
      <c r="BD60" s="143">
        <f t="shared" si="157"/>
        <v>76973.316753699444</v>
      </c>
      <c r="BE60" s="143">
        <f t="shared" si="157"/>
        <v>76973.316753699444</v>
      </c>
      <c r="BF60" s="143">
        <f t="shared" si="157"/>
        <v>76973.316753699444</v>
      </c>
      <c r="BG60" s="143">
        <f t="shared" si="157"/>
        <v>76973.316753699444</v>
      </c>
      <c r="BH60" s="143">
        <f t="shared" si="157"/>
        <v>76973.316753699444</v>
      </c>
      <c r="BI60" s="143">
        <f t="shared" si="157"/>
        <v>76973.316753699444</v>
      </c>
      <c r="BJ60" s="143">
        <f t="shared" si="157"/>
        <v>76973.316753699444</v>
      </c>
      <c r="BK60" s="143">
        <f t="shared" si="157"/>
        <v>76973.316753699444</v>
      </c>
      <c r="BL60" s="143">
        <f t="shared" si="157"/>
        <v>76973.316753699444</v>
      </c>
      <c r="BM60" s="143">
        <f t="shared" si="157"/>
        <v>76973.316753699444</v>
      </c>
      <c r="BN60" s="143">
        <f t="shared" si="157"/>
        <v>76973.316753699444</v>
      </c>
      <c r="BO60" s="143">
        <f t="shared" si="157"/>
        <v>76973.316753699444</v>
      </c>
      <c r="BP60" s="143">
        <f t="shared" si="157"/>
        <v>38486.658376849722</v>
      </c>
    </row>
    <row r="61" spans="1:68">
      <c r="A61" s="184"/>
      <c r="B61" s="140" t="s">
        <v>80</v>
      </c>
      <c r="C61" s="143">
        <f>C59-C60</f>
        <v>4964778.9306136146</v>
      </c>
      <c r="D61" s="143">
        <f>D59-D60</f>
        <v>4887805.6138599152</v>
      </c>
      <c r="E61" s="143">
        <f t="shared" ref="E61:BP61" si="158">E59-E60</f>
        <v>4810832.2971062157</v>
      </c>
      <c r="F61" s="143">
        <f t="shared" si="158"/>
        <v>4733858.9803525163</v>
      </c>
      <c r="G61" s="143">
        <f t="shared" si="158"/>
        <v>4656885.6635988168</v>
      </c>
      <c r="H61" s="143">
        <f t="shared" si="158"/>
        <v>4579912.3468451174</v>
      </c>
      <c r="I61" s="143">
        <f t="shared" si="158"/>
        <v>4502939.030091418</v>
      </c>
      <c r="J61" s="143">
        <f t="shared" si="158"/>
        <v>4425965.7133377185</v>
      </c>
      <c r="K61" s="143">
        <f t="shared" si="158"/>
        <v>4348992.3965840191</v>
      </c>
      <c r="L61" s="143">
        <f t="shared" si="158"/>
        <v>4272019.0798303196</v>
      </c>
      <c r="M61" s="143">
        <f t="shared" si="158"/>
        <v>4195045.7630766202</v>
      </c>
      <c r="N61" s="143">
        <f t="shared" si="158"/>
        <v>4118072.4463229207</v>
      </c>
      <c r="O61" s="143">
        <f t="shared" si="158"/>
        <v>4041099.1295692213</v>
      </c>
      <c r="P61" s="143">
        <f t="shared" si="158"/>
        <v>3964125.8128155218</v>
      </c>
      <c r="Q61" s="143">
        <f t="shared" si="158"/>
        <v>3887152.4960618224</v>
      </c>
      <c r="R61" s="143">
        <f t="shared" si="158"/>
        <v>3810179.179308123</v>
      </c>
      <c r="S61" s="143">
        <f t="shared" si="158"/>
        <v>3733205.8625544235</v>
      </c>
      <c r="T61" s="143">
        <f t="shared" si="158"/>
        <v>3656232.5458007241</v>
      </c>
      <c r="U61" s="143">
        <f t="shared" si="158"/>
        <v>3579259.2290470246</v>
      </c>
      <c r="V61" s="143">
        <f t="shared" si="158"/>
        <v>3502285.9122933252</v>
      </c>
      <c r="W61" s="143">
        <f t="shared" si="158"/>
        <v>3425312.5955396257</v>
      </c>
      <c r="X61" s="143">
        <f t="shared" si="158"/>
        <v>3348339.2787859263</v>
      </c>
      <c r="Y61" s="143">
        <f t="shared" si="158"/>
        <v>3271365.9620322268</v>
      </c>
      <c r="Z61" s="143">
        <f t="shared" si="158"/>
        <v>3194392.6452785274</v>
      </c>
      <c r="AA61" s="143">
        <f t="shared" si="158"/>
        <v>3117419.328524828</v>
      </c>
      <c r="AB61" s="143">
        <f t="shared" si="158"/>
        <v>3040446.0117711285</v>
      </c>
      <c r="AC61" s="143">
        <f t="shared" si="158"/>
        <v>2963472.6950174291</v>
      </c>
      <c r="AD61" s="143">
        <f t="shared" si="158"/>
        <v>2886499.3782637296</v>
      </c>
      <c r="AE61" s="143">
        <f t="shared" si="158"/>
        <v>2809526.0615100302</v>
      </c>
      <c r="AF61" s="143">
        <f t="shared" si="158"/>
        <v>2732552.7447563307</v>
      </c>
      <c r="AG61" s="143">
        <f t="shared" si="158"/>
        <v>2655579.4280026313</v>
      </c>
      <c r="AH61" s="143">
        <f t="shared" si="158"/>
        <v>2578606.1112489318</v>
      </c>
      <c r="AI61" s="143">
        <f t="shared" si="158"/>
        <v>2501632.7944952324</v>
      </c>
      <c r="AJ61" s="143">
        <f t="shared" si="158"/>
        <v>2424659.477741533</v>
      </c>
      <c r="AK61" s="143">
        <f t="shared" si="158"/>
        <v>2347686.1609878335</v>
      </c>
      <c r="AL61" s="143">
        <f t="shared" si="158"/>
        <v>2270712.8442341341</v>
      </c>
      <c r="AM61" s="143">
        <f t="shared" si="158"/>
        <v>2193739.5274804346</v>
      </c>
      <c r="AN61" s="143">
        <f t="shared" si="158"/>
        <v>2116766.2107267352</v>
      </c>
      <c r="AO61" s="143">
        <f t="shared" si="158"/>
        <v>2039792.8939730357</v>
      </c>
      <c r="AP61" s="143">
        <f t="shared" si="158"/>
        <v>1962819.5772193363</v>
      </c>
      <c r="AQ61" s="143">
        <f t="shared" si="158"/>
        <v>1885846.2604656368</v>
      </c>
      <c r="AR61" s="143">
        <f t="shared" si="158"/>
        <v>1808872.9437119374</v>
      </c>
      <c r="AS61" s="143">
        <f t="shared" si="158"/>
        <v>1731899.626958238</v>
      </c>
      <c r="AT61" s="143">
        <f t="shared" si="158"/>
        <v>1654926.3102045385</v>
      </c>
      <c r="AU61" s="143">
        <f t="shared" si="158"/>
        <v>1577952.9934508391</v>
      </c>
      <c r="AV61" s="143">
        <f t="shared" si="158"/>
        <v>1500979.6766971396</v>
      </c>
      <c r="AW61" s="143">
        <f t="shared" si="158"/>
        <v>1424006.3599434402</v>
      </c>
      <c r="AX61" s="143">
        <f t="shared" si="158"/>
        <v>1347033.0431897407</v>
      </c>
      <c r="AY61" s="143">
        <f t="shared" si="158"/>
        <v>1270059.7264360413</v>
      </c>
      <c r="AZ61" s="143">
        <f t="shared" si="158"/>
        <v>1193086.4096823419</v>
      </c>
      <c r="BA61" s="143">
        <f t="shared" si="158"/>
        <v>1116113.0929286424</v>
      </c>
      <c r="BB61" s="143">
        <f t="shared" si="158"/>
        <v>1039139.776174943</v>
      </c>
      <c r="BC61" s="143">
        <f t="shared" si="158"/>
        <v>962166.45942124352</v>
      </c>
      <c r="BD61" s="143">
        <f t="shared" si="158"/>
        <v>885193.14266754407</v>
      </c>
      <c r="BE61" s="143">
        <f t="shared" si="158"/>
        <v>808219.82591384463</v>
      </c>
      <c r="BF61" s="143">
        <f t="shared" si="158"/>
        <v>731246.50916014519</v>
      </c>
      <c r="BG61" s="143">
        <f t="shared" si="158"/>
        <v>654273.19240644574</v>
      </c>
      <c r="BH61" s="143">
        <f t="shared" si="158"/>
        <v>577299.8756527463</v>
      </c>
      <c r="BI61" s="143">
        <f t="shared" si="158"/>
        <v>500326.55889904685</v>
      </c>
      <c r="BJ61" s="143">
        <f t="shared" si="158"/>
        <v>423353.24214534741</v>
      </c>
      <c r="BK61" s="143">
        <f t="shared" si="158"/>
        <v>346379.92539164796</v>
      </c>
      <c r="BL61" s="143">
        <f t="shared" si="158"/>
        <v>269406.60863794852</v>
      </c>
      <c r="BM61" s="143">
        <f t="shared" si="158"/>
        <v>192433.29188424908</v>
      </c>
      <c r="BN61" s="143">
        <f t="shared" si="158"/>
        <v>115459.97513054963</v>
      </c>
      <c r="BO61" s="143">
        <f t="shared" si="158"/>
        <v>38486.658376850188</v>
      </c>
      <c r="BP61" s="143">
        <f t="shared" si="158"/>
        <v>4.6566128730773926E-10</v>
      </c>
    </row>
    <row r="62" spans="1:68">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row>
    <row r="63" spans="1:68">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row>
    <row r="64" spans="1:68">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row>
    <row r="65" spans="1:68">
      <c r="A65" s="182" t="s">
        <v>89</v>
      </c>
      <c r="B65" s="140" t="s">
        <v>79</v>
      </c>
      <c r="C65" s="143">
        <f>C31+C35+C39+C43+C47+C51+C55+C59+C19+C23+C27</f>
        <v>38727000.000000007</v>
      </c>
      <c r="D65" s="143">
        <f t="shared" ref="D65:BO65" si="159">D31+D35+D39+D43+D47+D51+D55+D59+D19+D23+D27</f>
        <v>38328038.908013806</v>
      </c>
      <c r="E65" s="143">
        <f t="shared" si="159"/>
        <v>37530116.72404144</v>
      </c>
      <c r="F65" s="143">
        <f t="shared" si="159"/>
        <v>36732194.540069066</v>
      </c>
      <c r="G65" s="143">
        <f t="shared" si="159"/>
        <v>35934272.3560967</v>
      </c>
      <c r="H65" s="143">
        <f t="shared" si="159"/>
        <v>35136350.172124334</v>
      </c>
      <c r="I65" s="143">
        <f t="shared" si="159"/>
        <v>34338427.988151953</v>
      </c>
      <c r="J65" s="143">
        <f t="shared" si="159"/>
        <v>33540505.804179579</v>
      </c>
      <c r="K65" s="143">
        <f t="shared" si="159"/>
        <v>32742583.620207213</v>
      </c>
      <c r="L65" s="143">
        <f t="shared" si="159"/>
        <v>31944661.436234839</v>
      </c>
      <c r="M65" s="143">
        <f t="shared" si="159"/>
        <v>31146739.252262469</v>
      </c>
      <c r="N65" s="143">
        <f t="shared" si="159"/>
        <v>30348817.068290088</v>
      </c>
      <c r="O65" s="143">
        <f t="shared" si="159"/>
        <v>29550894.884317722</v>
      </c>
      <c r="P65" s="143">
        <f t="shared" si="159"/>
        <v>28752972.700345349</v>
      </c>
      <c r="Q65" s="143">
        <f t="shared" si="159"/>
        <v>27955050.516372975</v>
      </c>
      <c r="R65" s="143">
        <f t="shared" si="159"/>
        <v>27157128.332400598</v>
      </c>
      <c r="S65" s="143">
        <f t="shared" si="159"/>
        <v>26364879.223766472</v>
      </c>
      <c r="T65" s="143">
        <f t="shared" si="159"/>
        <v>25578303.190470573</v>
      </c>
      <c r="U65" s="143">
        <f t="shared" si="159"/>
        <v>24791727.157174673</v>
      </c>
      <c r="V65" s="143">
        <f t="shared" si="159"/>
        <v>24005151.123878781</v>
      </c>
      <c r="W65" s="143">
        <f t="shared" si="159"/>
        <v>23218575.090582885</v>
      </c>
      <c r="X65" s="143">
        <f t="shared" si="159"/>
        <v>22443391.358456422</v>
      </c>
      <c r="Y65" s="143">
        <f t="shared" si="159"/>
        <v>21679599.927499387</v>
      </c>
      <c r="Z65" s="143">
        <f t="shared" si="159"/>
        <v>20915808.496542361</v>
      </c>
      <c r="AA65" s="143">
        <f t="shared" si="159"/>
        <v>20152017.06558533</v>
      </c>
      <c r="AB65" s="143">
        <f t="shared" si="159"/>
        <v>19388225.634628292</v>
      </c>
      <c r="AC65" s="143">
        <f t="shared" si="159"/>
        <v>18630830.81839738</v>
      </c>
      <c r="AD65" s="143">
        <f t="shared" si="159"/>
        <v>17879832.616892584</v>
      </c>
      <c r="AE65" s="143">
        <f t="shared" si="159"/>
        <v>17128834.415387787</v>
      </c>
      <c r="AF65" s="143">
        <f t="shared" si="159"/>
        <v>16377836.213882986</v>
      </c>
      <c r="AG65" s="143">
        <f t="shared" si="159"/>
        <v>15626838.01237819</v>
      </c>
      <c r="AH65" s="143">
        <f t="shared" si="159"/>
        <v>14896892.820172351</v>
      </c>
      <c r="AI65" s="143">
        <f t="shared" si="159"/>
        <v>14188000.637265474</v>
      </c>
      <c r="AJ65" s="143">
        <f t="shared" si="159"/>
        <v>13479108.454358598</v>
      </c>
      <c r="AK65" s="143">
        <f t="shared" si="159"/>
        <v>12770216.271451723</v>
      </c>
      <c r="AL65" s="143">
        <f t="shared" si="159"/>
        <v>12061324.088544846</v>
      </c>
      <c r="AM65" s="143">
        <f t="shared" si="159"/>
        <v>11357241.416024752</v>
      </c>
      <c r="AN65" s="143">
        <f t="shared" si="159"/>
        <v>10657968.253891442</v>
      </c>
      <c r="AO65" s="143">
        <f t="shared" si="159"/>
        <v>9958695.0917581283</v>
      </c>
      <c r="AP65" s="143">
        <f t="shared" si="159"/>
        <v>9259421.9296248183</v>
      </c>
      <c r="AQ65" s="143">
        <f t="shared" si="159"/>
        <v>8560148.7674915083</v>
      </c>
      <c r="AR65" s="143">
        <f t="shared" si="159"/>
        <v>7862620.9417764489</v>
      </c>
      <c r="AS65" s="143">
        <f t="shared" si="159"/>
        <v>7166838.4524796437</v>
      </c>
      <c r="AT65" s="143">
        <f t="shared" si="159"/>
        <v>6471055.9631828368</v>
      </c>
      <c r="AU65" s="143">
        <f t="shared" si="159"/>
        <v>5775273.4738860317</v>
      </c>
      <c r="AV65" s="143">
        <f t="shared" si="159"/>
        <v>5079490.9845892256</v>
      </c>
      <c r="AW65" s="143">
        <f t="shared" si="159"/>
        <v>4390622.6740409443</v>
      </c>
      <c r="AX65" s="143">
        <f t="shared" si="159"/>
        <v>3708668.5422411873</v>
      </c>
      <c r="AY65" s="143">
        <f t="shared" si="159"/>
        <v>3026714.4104414298</v>
      </c>
      <c r="AZ65" s="143">
        <f t="shared" si="159"/>
        <v>2344760.2786416728</v>
      </c>
      <c r="BA65" s="143">
        <f t="shared" si="159"/>
        <v>1662806.1468419158</v>
      </c>
      <c r="BB65" s="143">
        <f t="shared" si="159"/>
        <v>1274748.1330287575</v>
      </c>
      <c r="BC65" s="143">
        <f t="shared" si="159"/>
        <v>1180586.2372022364</v>
      </c>
      <c r="BD65" s="143">
        <f t="shared" si="159"/>
        <v>1086424.3413757151</v>
      </c>
      <c r="BE65" s="143">
        <f t="shared" si="159"/>
        <v>992262.445549194</v>
      </c>
      <c r="BF65" s="143">
        <f t="shared" si="159"/>
        <v>898100.54972267279</v>
      </c>
      <c r="BG65" s="143">
        <f t="shared" si="159"/>
        <v>804404.30000532081</v>
      </c>
      <c r="BH65" s="143">
        <f t="shared" si="159"/>
        <v>711173.69639713806</v>
      </c>
      <c r="BI65" s="143">
        <f t="shared" si="159"/>
        <v>617943.0927889552</v>
      </c>
      <c r="BJ65" s="143">
        <f t="shared" si="159"/>
        <v>524712.48918077245</v>
      </c>
      <c r="BK65" s="143">
        <f t="shared" si="159"/>
        <v>431481.8855725897</v>
      </c>
      <c r="BL65" s="143">
        <f t="shared" si="159"/>
        <v>346379.92539164796</v>
      </c>
      <c r="BM65" s="143">
        <f t="shared" si="159"/>
        <v>269406.60863794852</v>
      </c>
      <c r="BN65" s="143">
        <f t="shared" si="159"/>
        <v>192433.29188424908</v>
      </c>
      <c r="BO65" s="143">
        <f t="shared" si="159"/>
        <v>115459.97513054963</v>
      </c>
      <c r="BP65" s="143">
        <f t="shared" ref="BP65:BP67" si="160">BP31+BP35+BP39+BP43+BP47+BP51+BP55+BP59+BP19+BP23+BP27</f>
        <v>38486.658376850188</v>
      </c>
    </row>
    <row r="66" spans="1:68">
      <c r="A66" s="183"/>
      <c r="B66" s="140" t="s">
        <v>1</v>
      </c>
      <c r="C66" s="143">
        <f>C32+C36+C40+C44+C48+C52+C56+C60+C20+C24+C28</f>
        <v>398961.09198618657</v>
      </c>
      <c r="D66" s="143">
        <f t="shared" ref="D66:BO66" si="161">D32+D36+D40+D44+D48+D52+D56+D60+D20+D24+D28</f>
        <v>797922.18397237314</v>
      </c>
      <c r="E66" s="143">
        <f t="shared" si="161"/>
        <v>797922.18397237314</v>
      </c>
      <c r="F66" s="143">
        <f t="shared" si="161"/>
        <v>797922.18397237314</v>
      </c>
      <c r="G66" s="143">
        <f t="shared" si="161"/>
        <v>797922.18397237314</v>
      </c>
      <c r="H66" s="143">
        <f t="shared" si="161"/>
        <v>797922.18397237314</v>
      </c>
      <c r="I66" s="143">
        <f t="shared" si="161"/>
        <v>797922.18397237314</v>
      </c>
      <c r="J66" s="143">
        <f t="shared" si="161"/>
        <v>797922.18397237314</v>
      </c>
      <c r="K66" s="143">
        <f t="shared" si="161"/>
        <v>797922.18397237314</v>
      </c>
      <c r="L66" s="143">
        <f t="shared" si="161"/>
        <v>797922.18397237314</v>
      </c>
      <c r="M66" s="143">
        <f t="shared" si="161"/>
        <v>797922.18397237314</v>
      </c>
      <c r="N66" s="143">
        <f t="shared" si="161"/>
        <v>797922.18397237314</v>
      </c>
      <c r="O66" s="143">
        <f t="shared" si="161"/>
        <v>797922.18397237314</v>
      </c>
      <c r="P66" s="143">
        <f t="shared" si="161"/>
        <v>797922.18397237314</v>
      </c>
      <c r="Q66" s="143">
        <f t="shared" si="161"/>
        <v>797922.18397237314</v>
      </c>
      <c r="R66" s="143">
        <f t="shared" si="161"/>
        <v>792249.10863413534</v>
      </c>
      <c r="S66" s="143">
        <f t="shared" si="161"/>
        <v>786576.03329589742</v>
      </c>
      <c r="T66" s="143">
        <f t="shared" si="161"/>
        <v>786576.03329589742</v>
      </c>
      <c r="U66" s="143">
        <f t="shared" si="161"/>
        <v>786576.03329589742</v>
      </c>
      <c r="V66" s="143">
        <f t="shared" si="161"/>
        <v>786576.03329589742</v>
      </c>
      <c r="W66" s="143">
        <f t="shared" si="161"/>
        <v>775183.73212646437</v>
      </c>
      <c r="X66" s="143">
        <f t="shared" si="161"/>
        <v>763791.43095703144</v>
      </c>
      <c r="Y66" s="143">
        <f t="shared" si="161"/>
        <v>763791.43095703144</v>
      </c>
      <c r="Z66" s="143">
        <f t="shared" si="161"/>
        <v>763791.43095703144</v>
      </c>
      <c r="AA66" s="143">
        <f t="shared" si="161"/>
        <v>763791.43095703144</v>
      </c>
      <c r="AB66" s="143">
        <f t="shared" si="161"/>
        <v>757394.81623091525</v>
      </c>
      <c r="AC66" s="143">
        <f t="shared" si="161"/>
        <v>750998.20150479907</v>
      </c>
      <c r="AD66" s="143">
        <f t="shared" si="161"/>
        <v>750998.20150479907</v>
      </c>
      <c r="AE66" s="143">
        <f t="shared" si="161"/>
        <v>750998.20150479907</v>
      </c>
      <c r="AF66" s="143">
        <f t="shared" si="161"/>
        <v>750998.20150479907</v>
      </c>
      <c r="AG66" s="143">
        <f t="shared" si="161"/>
        <v>729945.19220583793</v>
      </c>
      <c r="AH66" s="143">
        <f t="shared" si="161"/>
        <v>708892.18290687678</v>
      </c>
      <c r="AI66" s="143">
        <f t="shared" si="161"/>
        <v>708892.18290687678</v>
      </c>
      <c r="AJ66" s="143">
        <f t="shared" si="161"/>
        <v>708892.18290687678</v>
      </c>
      <c r="AK66" s="143">
        <f t="shared" si="161"/>
        <v>708892.18290687678</v>
      </c>
      <c r="AL66" s="143">
        <f t="shared" si="161"/>
        <v>704082.67252009397</v>
      </c>
      <c r="AM66" s="143">
        <f t="shared" si="161"/>
        <v>699273.16213331115</v>
      </c>
      <c r="AN66" s="143">
        <f t="shared" si="161"/>
        <v>699273.16213331115</v>
      </c>
      <c r="AO66" s="143">
        <f t="shared" si="161"/>
        <v>699273.16213331115</v>
      </c>
      <c r="AP66" s="143">
        <f t="shared" si="161"/>
        <v>699273.16213331115</v>
      </c>
      <c r="AQ66" s="143">
        <f t="shared" si="161"/>
        <v>697527.82571505825</v>
      </c>
      <c r="AR66" s="143">
        <f t="shared" si="161"/>
        <v>695782.48929680535</v>
      </c>
      <c r="AS66" s="143">
        <f t="shared" si="161"/>
        <v>695782.48929680535</v>
      </c>
      <c r="AT66" s="143">
        <f t="shared" si="161"/>
        <v>695782.48929680535</v>
      </c>
      <c r="AU66" s="143">
        <f t="shared" si="161"/>
        <v>695782.48929680535</v>
      </c>
      <c r="AV66" s="143">
        <f t="shared" si="161"/>
        <v>688868.31054828118</v>
      </c>
      <c r="AW66" s="143">
        <f t="shared" si="161"/>
        <v>681954.13179975701</v>
      </c>
      <c r="AX66" s="143">
        <f t="shared" si="161"/>
        <v>681954.13179975701</v>
      </c>
      <c r="AY66" s="143">
        <f t="shared" si="161"/>
        <v>681954.13179975701</v>
      </c>
      <c r="AZ66" s="143">
        <f t="shared" si="161"/>
        <v>681954.13179975701</v>
      </c>
      <c r="BA66" s="143">
        <f t="shared" si="161"/>
        <v>388058.01381313917</v>
      </c>
      <c r="BB66" s="143">
        <f t="shared" si="161"/>
        <v>94161.895826521184</v>
      </c>
      <c r="BC66" s="143">
        <f t="shared" si="161"/>
        <v>94161.895826521184</v>
      </c>
      <c r="BD66" s="143">
        <f t="shared" si="161"/>
        <v>94161.895826521184</v>
      </c>
      <c r="BE66" s="143">
        <f t="shared" si="161"/>
        <v>94161.895826521184</v>
      </c>
      <c r="BF66" s="143">
        <f t="shared" si="161"/>
        <v>93696.249717351981</v>
      </c>
      <c r="BG66" s="143">
        <f t="shared" si="161"/>
        <v>93230.603608182777</v>
      </c>
      <c r="BH66" s="143">
        <f t="shared" si="161"/>
        <v>93230.603608182777</v>
      </c>
      <c r="BI66" s="143">
        <f t="shared" si="161"/>
        <v>93230.603608182777</v>
      </c>
      <c r="BJ66" s="143">
        <f t="shared" si="161"/>
        <v>93230.603608182777</v>
      </c>
      <c r="BK66" s="143">
        <f t="shared" si="161"/>
        <v>85101.960180941111</v>
      </c>
      <c r="BL66" s="143">
        <f t="shared" si="161"/>
        <v>76973.316753699444</v>
      </c>
      <c r="BM66" s="143">
        <f t="shared" si="161"/>
        <v>76973.316753699444</v>
      </c>
      <c r="BN66" s="143">
        <f t="shared" si="161"/>
        <v>76973.316753699444</v>
      </c>
      <c r="BO66" s="143">
        <f t="shared" si="161"/>
        <v>76973.316753699444</v>
      </c>
      <c r="BP66" s="143">
        <f t="shared" si="160"/>
        <v>38486.658376849722</v>
      </c>
    </row>
    <row r="67" spans="1:68">
      <c r="A67" s="184"/>
      <c r="B67" s="140" t="s">
        <v>80</v>
      </c>
      <c r="C67" s="143">
        <f>C33+C37+C41+C45+C49+C53+C57+C61+C21+C25+C29</f>
        <v>38328038.908013806</v>
      </c>
      <c r="D67" s="143">
        <f t="shared" ref="D67:BO67" si="162">D33+D37+D41+D45+D49+D53+D57+D61+D21+D25+D29</f>
        <v>37530116.72404144</v>
      </c>
      <c r="E67" s="143">
        <f t="shared" si="162"/>
        <v>36732194.540069066</v>
      </c>
      <c r="F67" s="143">
        <f t="shared" si="162"/>
        <v>35934272.3560967</v>
      </c>
      <c r="G67" s="143">
        <f t="shared" si="162"/>
        <v>35136350.172124334</v>
      </c>
      <c r="H67" s="143">
        <f t="shared" si="162"/>
        <v>34338427.988151953</v>
      </c>
      <c r="I67" s="143">
        <f t="shared" si="162"/>
        <v>33540505.804179579</v>
      </c>
      <c r="J67" s="143">
        <f t="shared" si="162"/>
        <v>32742583.620207213</v>
      </c>
      <c r="K67" s="143">
        <f t="shared" si="162"/>
        <v>31944661.436234839</v>
      </c>
      <c r="L67" s="143">
        <f t="shared" si="162"/>
        <v>31146739.252262469</v>
      </c>
      <c r="M67" s="143">
        <f t="shared" si="162"/>
        <v>30348817.068290088</v>
      </c>
      <c r="N67" s="143">
        <f t="shared" si="162"/>
        <v>29550894.884317722</v>
      </c>
      <c r="O67" s="143">
        <f t="shared" si="162"/>
        <v>28752972.700345349</v>
      </c>
      <c r="P67" s="143">
        <f t="shared" si="162"/>
        <v>27955050.516372975</v>
      </c>
      <c r="Q67" s="143">
        <f t="shared" si="162"/>
        <v>27157128.332400598</v>
      </c>
      <c r="R67" s="143">
        <f t="shared" si="162"/>
        <v>26364879.223766472</v>
      </c>
      <c r="S67" s="143">
        <f t="shared" si="162"/>
        <v>25578303.190470573</v>
      </c>
      <c r="T67" s="143">
        <f t="shared" si="162"/>
        <v>24791727.157174673</v>
      </c>
      <c r="U67" s="143">
        <f t="shared" si="162"/>
        <v>24005151.123878781</v>
      </c>
      <c r="V67" s="143">
        <f t="shared" si="162"/>
        <v>23218575.090582885</v>
      </c>
      <c r="W67" s="143">
        <f t="shared" si="162"/>
        <v>22443391.358456422</v>
      </c>
      <c r="X67" s="143">
        <f t="shared" si="162"/>
        <v>21679599.927499387</v>
      </c>
      <c r="Y67" s="143">
        <f t="shared" si="162"/>
        <v>20915808.496542361</v>
      </c>
      <c r="Z67" s="143">
        <f t="shared" si="162"/>
        <v>20152017.06558533</v>
      </c>
      <c r="AA67" s="143">
        <f t="shared" si="162"/>
        <v>19388225.634628292</v>
      </c>
      <c r="AB67" s="143">
        <f t="shared" si="162"/>
        <v>18630830.81839738</v>
      </c>
      <c r="AC67" s="143">
        <f t="shared" si="162"/>
        <v>17879832.616892584</v>
      </c>
      <c r="AD67" s="143">
        <f t="shared" si="162"/>
        <v>17128834.415387787</v>
      </c>
      <c r="AE67" s="143">
        <f t="shared" si="162"/>
        <v>16377836.213882986</v>
      </c>
      <c r="AF67" s="143">
        <f t="shared" si="162"/>
        <v>15626838.01237819</v>
      </c>
      <c r="AG67" s="143">
        <f t="shared" si="162"/>
        <v>14896892.820172351</v>
      </c>
      <c r="AH67" s="143">
        <f t="shared" si="162"/>
        <v>14188000.637265474</v>
      </c>
      <c r="AI67" s="143">
        <f t="shared" si="162"/>
        <v>13479108.454358598</v>
      </c>
      <c r="AJ67" s="143">
        <f t="shared" si="162"/>
        <v>12770216.271451723</v>
      </c>
      <c r="AK67" s="143">
        <f t="shared" si="162"/>
        <v>12061324.088544846</v>
      </c>
      <c r="AL67" s="143">
        <f t="shared" si="162"/>
        <v>11357241.416024752</v>
      </c>
      <c r="AM67" s="143">
        <f t="shared" si="162"/>
        <v>10657968.253891442</v>
      </c>
      <c r="AN67" s="143">
        <f t="shared" si="162"/>
        <v>9958695.0917581283</v>
      </c>
      <c r="AO67" s="143">
        <f t="shared" si="162"/>
        <v>9259421.9296248183</v>
      </c>
      <c r="AP67" s="143">
        <f t="shared" si="162"/>
        <v>8560148.7674915083</v>
      </c>
      <c r="AQ67" s="143">
        <f t="shared" si="162"/>
        <v>7862620.9417764489</v>
      </c>
      <c r="AR67" s="143">
        <f t="shared" si="162"/>
        <v>7166838.4524796437</v>
      </c>
      <c r="AS67" s="143">
        <f t="shared" si="162"/>
        <v>6471055.9631828368</v>
      </c>
      <c r="AT67" s="143">
        <f t="shared" si="162"/>
        <v>5775273.4738860317</v>
      </c>
      <c r="AU67" s="143">
        <f t="shared" si="162"/>
        <v>5079490.9845892256</v>
      </c>
      <c r="AV67" s="143">
        <f t="shared" si="162"/>
        <v>4390622.6740409452</v>
      </c>
      <c r="AW67" s="143">
        <f t="shared" si="162"/>
        <v>3708668.5422411873</v>
      </c>
      <c r="AX67" s="143">
        <f t="shared" si="162"/>
        <v>3026714.4104414298</v>
      </c>
      <c r="AY67" s="143">
        <f t="shared" si="162"/>
        <v>2344760.2786416728</v>
      </c>
      <c r="AZ67" s="143">
        <f t="shared" si="162"/>
        <v>1662806.1468419158</v>
      </c>
      <c r="BA67" s="143">
        <f t="shared" si="162"/>
        <v>1274748.1330287769</v>
      </c>
      <c r="BB67" s="143">
        <f t="shared" si="162"/>
        <v>1180586.2372022364</v>
      </c>
      <c r="BC67" s="143">
        <f t="shared" si="162"/>
        <v>1086424.3413757151</v>
      </c>
      <c r="BD67" s="143">
        <f t="shared" si="162"/>
        <v>992262.445549194</v>
      </c>
      <c r="BE67" s="143">
        <f t="shared" si="162"/>
        <v>898100.54972267279</v>
      </c>
      <c r="BF67" s="143">
        <f t="shared" si="162"/>
        <v>804404.30000532081</v>
      </c>
      <c r="BG67" s="143">
        <f t="shared" si="162"/>
        <v>711173.69639713806</v>
      </c>
      <c r="BH67" s="143">
        <f t="shared" si="162"/>
        <v>617943.0927889552</v>
      </c>
      <c r="BI67" s="143">
        <f t="shared" si="162"/>
        <v>524712.48918077245</v>
      </c>
      <c r="BJ67" s="143">
        <f t="shared" si="162"/>
        <v>431481.8855725897</v>
      </c>
      <c r="BK67" s="143">
        <f t="shared" si="162"/>
        <v>346379.92539164855</v>
      </c>
      <c r="BL67" s="143">
        <f t="shared" si="162"/>
        <v>269406.60863794852</v>
      </c>
      <c r="BM67" s="143">
        <f t="shared" si="162"/>
        <v>192433.29188424908</v>
      </c>
      <c r="BN67" s="143">
        <f t="shared" si="162"/>
        <v>115459.97513054963</v>
      </c>
      <c r="BO67" s="143">
        <f t="shared" si="162"/>
        <v>38486.658376850188</v>
      </c>
      <c r="BP67" s="143">
        <f t="shared" si="160"/>
        <v>4.6566128730773926E-10</v>
      </c>
    </row>
    <row r="69" spans="1:68" ht="17.25" customHeight="1"/>
  </sheetData>
  <mergeCells count="12">
    <mergeCell ref="A65:A67"/>
    <mergeCell ref="A23:A25"/>
    <mergeCell ref="A19:A21"/>
    <mergeCell ref="A27:A29"/>
    <mergeCell ref="A31:A33"/>
    <mergeCell ref="A35:A37"/>
    <mergeCell ref="A39:A41"/>
    <mergeCell ref="A43:A45"/>
    <mergeCell ref="A47:A49"/>
    <mergeCell ref="A51:A53"/>
    <mergeCell ref="A55:A57"/>
    <mergeCell ref="A59:A61"/>
  </mergeCells>
  <pageMargins left="0.7" right="0.7" top="0.75" bottom="0.75" header="0.3" footer="0.3"/>
  <ignoredErrors>
    <ignoredError sqref="A5:A1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E69A-8309-48CB-9442-6A57D35632AF}">
  <sheetPr>
    <tabColor rgb="FF92D050"/>
  </sheetPr>
  <dimension ref="A1:BU69"/>
  <sheetViews>
    <sheetView showGridLines="0" zoomScale="85" zoomScaleNormal="85" workbookViewId="0"/>
  </sheetViews>
  <sheetFormatPr defaultRowHeight="15" outlineLevelRow="1"/>
  <cols>
    <col min="1" max="1" width="13.140625" bestFit="1" customWidth="1"/>
    <col min="2" max="2" width="16" bestFit="1" customWidth="1"/>
    <col min="3" max="3" width="16" customWidth="1"/>
    <col min="4" max="73" width="14.42578125" customWidth="1"/>
  </cols>
  <sheetData>
    <row r="1" spans="1:73" ht="21">
      <c r="A1" s="145" t="s">
        <v>160</v>
      </c>
    </row>
    <row r="2" spans="1:73">
      <c r="A2" s="124" t="s">
        <v>172</v>
      </c>
    </row>
    <row r="3" spans="1:73">
      <c r="A3" s="146"/>
      <c r="B3" s="146"/>
      <c r="C3" s="146"/>
      <c r="D3" s="140">
        <v>2026</v>
      </c>
      <c r="E3" s="140">
        <v>2027</v>
      </c>
      <c r="F3" s="140">
        <v>2028</v>
      </c>
      <c r="G3" s="140">
        <v>2029</v>
      </c>
      <c r="H3" s="140">
        <v>2030</v>
      </c>
      <c r="I3" s="140">
        <v>2031</v>
      </c>
      <c r="J3" s="140">
        <v>2032</v>
      </c>
      <c r="K3" s="140">
        <v>2033</v>
      </c>
      <c r="L3" s="140">
        <v>2034</v>
      </c>
      <c r="M3" s="140">
        <v>2035</v>
      </c>
      <c r="N3" s="140">
        <v>2036</v>
      </c>
      <c r="O3" s="140">
        <v>2037</v>
      </c>
      <c r="P3" s="140">
        <v>2038</v>
      </c>
      <c r="Q3" s="140">
        <v>2039</v>
      </c>
      <c r="R3" s="140">
        <v>2040</v>
      </c>
      <c r="S3" s="140">
        <v>2041</v>
      </c>
      <c r="T3" s="140">
        <v>2042</v>
      </c>
      <c r="U3" s="140">
        <v>2043</v>
      </c>
      <c r="V3" s="140">
        <v>2044</v>
      </c>
      <c r="W3" s="140">
        <v>2045</v>
      </c>
      <c r="X3" s="140">
        <v>2046</v>
      </c>
      <c r="Y3" s="140">
        <v>2047</v>
      </c>
      <c r="Z3" s="140">
        <v>2048</v>
      </c>
      <c r="AA3" s="140">
        <v>2049</v>
      </c>
      <c r="AB3" s="140">
        <v>2050</v>
      </c>
      <c r="AC3" s="140">
        <v>2051</v>
      </c>
      <c r="AD3" s="140">
        <v>2052</v>
      </c>
      <c r="AE3" s="140">
        <v>2053</v>
      </c>
      <c r="AF3" s="140">
        <v>2054</v>
      </c>
      <c r="AG3" s="140">
        <v>2055</v>
      </c>
      <c r="AH3" s="140">
        <v>2056</v>
      </c>
      <c r="AI3" s="140">
        <v>2057</v>
      </c>
      <c r="AJ3" s="140">
        <v>2058</v>
      </c>
      <c r="AK3" s="140">
        <v>2059</v>
      </c>
      <c r="AL3" s="140">
        <v>2060</v>
      </c>
      <c r="AM3" s="140">
        <v>2061</v>
      </c>
      <c r="AN3" s="140">
        <v>2062</v>
      </c>
      <c r="AO3" s="140">
        <v>2063</v>
      </c>
      <c r="AP3" s="140">
        <v>2064</v>
      </c>
      <c r="AQ3" s="140">
        <v>2065</v>
      </c>
      <c r="AR3" s="140">
        <v>2066</v>
      </c>
      <c r="AS3" s="140">
        <v>2067</v>
      </c>
      <c r="AT3" s="140">
        <v>2068</v>
      </c>
      <c r="AU3" s="140">
        <v>2069</v>
      </c>
      <c r="AV3" s="140">
        <v>2070</v>
      </c>
      <c r="AW3" s="140">
        <v>2071</v>
      </c>
      <c r="AX3" s="140">
        <v>2072</v>
      </c>
      <c r="AY3" s="140">
        <v>2073</v>
      </c>
      <c r="AZ3" s="140">
        <v>2074</v>
      </c>
      <c r="BA3" s="140">
        <v>2075</v>
      </c>
      <c r="BB3" s="140">
        <v>2076</v>
      </c>
      <c r="BC3" s="140">
        <v>2077</v>
      </c>
      <c r="BD3" s="140">
        <v>2078</v>
      </c>
      <c r="BE3" s="140">
        <v>2079</v>
      </c>
      <c r="BF3" s="140">
        <v>2080</v>
      </c>
      <c r="BG3" s="140">
        <v>2081</v>
      </c>
      <c r="BH3" s="140">
        <v>2082</v>
      </c>
      <c r="BI3" s="140">
        <v>2083</v>
      </c>
      <c r="BJ3" s="140">
        <v>2084</v>
      </c>
      <c r="BK3" s="140">
        <v>2085</v>
      </c>
      <c r="BL3" s="140">
        <v>2086</v>
      </c>
      <c r="BM3" s="140">
        <v>2087</v>
      </c>
      <c r="BN3" s="140">
        <v>2088</v>
      </c>
      <c r="BO3" s="140">
        <v>2089</v>
      </c>
      <c r="BP3" s="140">
        <v>2090</v>
      </c>
      <c r="BQ3" s="140">
        <v>2091</v>
      </c>
      <c r="BR3" s="140">
        <v>2092</v>
      </c>
      <c r="BS3" s="140">
        <v>2093</v>
      </c>
      <c r="BT3" s="140">
        <v>2094</v>
      </c>
      <c r="BU3" s="140">
        <v>2095</v>
      </c>
    </row>
    <row r="4" spans="1:73" hidden="1" outlineLevel="1">
      <c r="A4" s="135" t="s">
        <v>77</v>
      </c>
      <c r="B4" s="135" t="s">
        <v>78</v>
      </c>
      <c r="C4" s="135" t="s">
        <v>93</v>
      </c>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row>
    <row r="5" spans="1:73" hidden="1" outlineLevel="1">
      <c r="A5" s="135" t="s">
        <v>67</v>
      </c>
      <c r="B5" s="136">
        <v>65920.001606296559</v>
      </c>
      <c r="C5" s="136">
        <v>65920.001606296559</v>
      </c>
      <c r="D5" s="137">
        <f>$C5/$A5/2</f>
        <v>2197.3333868765521</v>
      </c>
      <c r="E5" s="137">
        <f>$C5/$A5</f>
        <v>4394.6667737531043</v>
      </c>
      <c r="F5" s="137">
        <f t="shared" ref="F5:U15" si="0">$C5/$A5</f>
        <v>4394.6667737531043</v>
      </c>
      <c r="G5" s="137">
        <f t="shared" si="0"/>
        <v>4394.6667737531043</v>
      </c>
      <c r="H5" s="137">
        <f t="shared" si="0"/>
        <v>4394.6667737531043</v>
      </c>
      <c r="I5" s="137">
        <f t="shared" si="0"/>
        <v>4394.6667737531043</v>
      </c>
      <c r="J5" s="137">
        <f t="shared" si="0"/>
        <v>4394.6667737531043</v>
      </c>
      <c r="K5" s="137">
        <f t="shared" si="0"/>
        <v>4394.6667737531043</v>
      </c>
      <c r="L5" s="137">
        <f t="shared" si="0"/>
        <v>4394.6667737531043</v>
      </c>
      <c r="M5" s="137">
        <f t="shared" si="0"/>
        <v>4394.6667737531043</v>
      </c>
      <c r="N5" s="137">
        <f t="shared" si="0"/>
        <v>4394.6667737531043</v>
      </c>
      <c r="O5" s="137">
        <f t="shared" si="0"/>
        <v>4394.6667737531043</v>
      </c>
      <c r="P5" s="137">
        <f t="shared" si="0"/>
        <v>4394.6667737531043</v>
      </c>
      <c r="Q5" s="137">
        <f t="shared" si="0"/>
        <v>4394.6667737531043</v>
      </c>
      <c r="R5" s="137">
        <f t="shared" si="0"/>
        <v>4394.6667737531043</v>
      </c>
      <c r="S5" s="137">
        <f>$C5/$A5/2</f>
        <v>2197.3333868765521</v>
      </c>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5"/>
      <c r="BO5" s="135"/>
      <c r="BP5" s="135"/>
      <c r="BQ5" s="135"/>
      <c r="BR5" s="135"/>
      <c r="BS5" s="135"/>
      <c r="BT5" s="135"/>
      <c r="BU5" s="135"/>
    </row>
    <row r="6" spans="1:73" hidden="1" outlineLevel="1">
      <c r="A6" s="135" t="s">
        <v>76</v>
      </c>
      <c r="B6" s="136">
        <v>176501.68362278983</v>
      </c>
      <c r="C6" s="136">
        <v>176501.68362278983</v>
      </c>
      <c r="D6" s="137">
        <f t="shared" ref="D6:D15" si="1">$C6/$A6/2</f>
        <v>4412.5420905697456</v>
      </c>
      <c r="E6" s="137">
        <f>$C6/$A6</f>
        <v>8825.0841811394912</v>
      </c>
      <c r="F6" s="137">
        <f t="shared" si="0"/>
        <v>8825.0841811394912</v>
      </c>
      <c r="G6" s="137">
        <f t="shared" si="0"/>
        <v>8825.0841811394912</v>
      </c>
      <c r="H6" s="137">
        <f t="shared" si="0"/>
        <v>8825.0841811394912</v>
      </c>
      <c r="I6" s="137">
        <f t="shared" si="0"/>
        <v>8825.0841811394912</v>
      </c>
      <c r="J6" s="137">
        <f t="shared" si="0"/>
        <v>8825.0841811394912</v>
      </c>
      <c r="K6" s="137">
        <f t="shared" si="0"/>
        <v>8825.0841811394912</v>
      </c>
      <c r="L6" s="137">
        <f t="shared" si="0"/>
        <v>8825.0841811394912</v>
      </c>
      <c r="M6" s="137">
        <f t="shared" si="0"/>
        <v>8825.0841811394912</v>
      </c>
      <c r="N6" s="137">
        <f t="shared" si="0"/>
        <v>8825.0841811394912</v>
      </c>
      <c r="O6" s="137">
        <f t="shared" si="0"/>
        <v>8825.0841811394912</v>
      </c>
      <c r="P6" s="137">
        <f t="shared" si="0"/>
        <v>8825.0841811394912</v>
      </c>
      <c r="Q6" s="137">
        <f t="shared" si="0"/>
        <v>8825.0841811394912</v>
      </c>
      <c r="R6" s="137">
        <f t="shared" si="0"/>
        <v>8825.0841811394912</v>
      </c>
      <c r="S6" s="137">
        <f t="shared" si="0"/>
        <v>8825.0841811394912</v>
      </c>
      <c r="T6" s="137">
        <f t="shared" si="0"/>
        <v>8825.0841811394912</v>
      </c>
      <c r="U6" s="137">
        <f t="shared" si="0"/>
        <v>8825.0841811394912</v>
      </c>
      <c r="V6" s="137">
        <f t="shared" ref="V6:AK15" si="2">$C6/$A6</f>
        <v>8825.0841811394912</v>
      </c>
      <c r="W6" s="137">
        <f t="shared" si="2"/>
        <v>8825.0841811394912</v>
      </c>
      <c r="X6" s="137">
        <f>$C6/$A6/2</f>
        <v>4412.5420905697456</v>
      </c>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5"/>
      <c r="BO6" s="135"/>
      <c r="BP6" s="135"/>
      <c r="BQ6" s="135"/>
      <c r="BR6" s="135"/>
      <c r="BS6" s="135"/>
      <c r="BT6" s="135"/>
      <c r="BU6" s="135"/>
    </row>
    <row r="7" spans="1:73" hidden="1" outlineLevel="1">
      <c r="A7" s="135" t="s">
        <v>71</v>
      </c>
      <c r="B7" s="136">
        <v>123878.97447742218</v>
      </c>
      <c r="C7" s="136">
        <v>123878.97447742218</v>
      </c>
      <c r="D7" s="137">
        <f t="shared" si="1"/>
        <v>2477.5794895484437</v>
      </c>
      <c r="E7" s="137">
        <f t="shared" ref="E7:T15" si="3">$C7/$A7</f>
        <v>4955.1589790968874</v>
      </c>
      <c r="F7" s="137">
        <f t="shared" si="3"/>
        <v>4955.1589790968874</v>
      </c>
      <c r="G7" s="137">
        <f t="shared" si="3"/>
        <v>4955.1589790968874</v>
      </c>
      <c r="H7" s="137">
        <f t="shared" si="3"/>
        <v>4955.1589790968874</v>
      </c>
      <c r="I7" s="137">
        <f t="shared" si="3"/>
        <v>4955.1589790968874</v>
      </c>
      <c r="J7" s="137">
        <f t="shared" si="3"/>
        <v>4955.1589790968874</v>
      </c>
      <c r="K7" s="137">
        <f t="shared" si="3"/>
        <v>4955.1589790968874</v>
      </c>
      <c r="L7" s="137">
        <f t="shared" si="3"/>
        <v>4955.1589790968874</v>
      </c>
      <c r="M7" s="137">
        <f t="shared" si="3"/>
        <v>4955.1589790968874</v>
      </c>
      <c r="N7" s="137">
        <f t="shared" si="3"/>
        <v>4955.1589790968874</v>
      </c>
      <c r="O7" s="137">
        <f t="shared" si="3"/>
        <v>4955.1589790968874</v>
      </c>
      <c r="P7" s="137">
        <f t="shared" si="3"/>
        <v>4955.1589790968874</v>
      </c>
      <c r="Q7" s="137">
        <f t="shared" si="3"/>
        <v>4955.1589790968874</v>
      </c>
      <c r="R7" s="137">
        <f t="shared" si="3"/>
        <v>4955.1589790968874</v>
      </c>
      <c r="S7" s="137">
        <f t="shared" si="3"/>
        <v>4955.1589790968874</v>
      </c>
      <c r="T7" s="137">
        <f t="shared" si="3"/>
        <v>4955.1589790968874</v>
      </c>
      <c r="U7" s="137">
        <f t="shared" si="0"/>
        <v>4955.1589790968874</v>
      </c>
      <c r="V7" s="137">
        <f t="shared" si="2"/>
        <v>4955.1589790968874</v>
      </c>
      <c r="W7" s="137">
        <f t="shared" si="2"/>
        <v>4955.1589790968874</v>
      </c>
      <c r="X7" s="137">
        <f t="shared" si="2"/>
        <v>4955.1589790968874</v>
      </c>
      <c r="Y7" s="137">
        <f t="shared" si="2"/>
        <v>4955.1589790968874</v>
      </c>
      <c r="Z7" s="137">
        <f t="shared" si="2"/>
        <v>4955.1589790968874</v>
      </c>
      <c r="AA7" s="137">
        <f t="shared" si="2"/>
        <v>4955.1589790968874</v>
      </c>
      <c r="AB7" s="137">
        <f t="shared" si="2"/>
        <v>4955.1589790968874</v>
      </c>
      <c r="AC7" s="137">
        <f>$C7/$A7/2</f>
        <v>2477.5794895484437</v>
      </c>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5"/>
      <c r="BO7" s="135"/>
      <c r="BP7" s="135"/>
      <c r="BQ7" s="135"/>
      <c r="BR7" s="135"/>
      <c r="BS7" s="135"/>
      <c r="BT7" s="135"/>
      <c r="BU7" s="135"/>
    </row>
    <row r="8" spans="1:73" hidden="1" outlineLevel="1">
      <c r="A8" s="135" t="s">
        <v>70</v>
      </c>
      <c r="B8" s="136">
        <v>489263.52077529853</v>
      </c>
      <c r="C8" s="136">
        <v>489263.52077529853</v>
      </c>
      <c r="D8" s="137">
        <f t="shared" si="1"/>
        <v>8154.3920129216422</v>
      </c>
      <c r="E8" s="137">
        <f t="shared" si="3"/>
        <v>16308.784025843284</v>
      </c>
      <c r="F8" s="137">
        <f t="shared" si="3"/>
        <v>16308.784025843284</v>
      </c>
      <c r="G8" s="137">
        <f t="shared" si="3"/>
        <v>16308.784025843284</v>
      </c>
      <c r="H8" s="137">
        <f t="shared" si="3"/>
        <v>16308.784025843284</v>
      </c>
      <c r="I8" s="137">
        <f t="shared" si="3"/>
        <v>16308.784025843284</v>
      </c>
      <c r="J8" s="137">
        <f t="shared" si="3"/>
        <v>16308.784025843284</v>
      </c>
      <c r="K8" s="137">
        <f t="shared" si="3"/>
        <v>16308.784025843284</v>
      </c>
      <c r="L8" s="137">
        <f t="shared" si="3"/>
        <v>16308.784025843284</v>
      </c>
      <c r="M8" s="137">
        <f t="shared" si="3"/>
        <v>16308.784025843284</v>
      </c>
      <c r="N8" s="137">
        <f t="shared" si="3"/>
        <v>16308.784025843284</v>
      </c>
      <c r="O8" s="137">
        <f t="shared" si="3"/>
        <v>16308.784025843284</v>
      </c>
      <c r="P8" s="137">
        <f t="shared" si="3"/>
        <v>16308.784025843284</v>
      </c>
      <c r="Q8" s="137">
        <f t="shared" si="3"/>
        <v>16308.784025843284</v>
      </c>
      <c r="R8" s="137">
        <f t="shared" si="3"/>
        <v>16308.784025843284</v>
      </c>
      <c r="S8" s="137">
        <f t="shared" si="3"/>
        <v>16308.784025843284</v>
      </c>
      <c r="T8" s="137">
        <f t="shared" si="3"/>
        <v>16308.784025843284</v>
      </c>
      <c r="U8" s="137">
        <f t="shared" si="0"/>
        <v>16308.784025843284</v>
      </c>
      <c r="V8" s="137">
        <f t="shared" si="2"/>
        <v>16308.784025843284</v>
      </c>
      <c r="W8" s="137">
        <f t="shared" si="2"/>
        <v>16308.784025843284</v>
      </c>
      <c r="X8" s="137">
        <f t="shared" si="2"/>
        <v>16308.784025843284</v>
      </c>
      <c r="Y8" s="137">
        <f t="shared" si="2"/>
        <v>16308.784025843284</v>
      </c>
      <c r="Z8" s="137">
        <f t="shared" si="2"/>
        <v>16308.784025843284</v>
      </c>
      <c r="AA8" s="137">
        <f t="shared" si="2"/>
        <v>16308.784025843284</v>
      </c>
      <c r="AB8" s="137">
        <f t="shared" si="2"/>
        <v>16308.784025843284</v>
      </c>
      <c r="AC8" s="137">
        <f t="shared" si="2"/>
        <v>16308.784025843284</v>
      </c>
      <c r="AD8" s="137">
        <f t="shared" si="2"/>
        <v>16308.784025843284</v>
      </c>
      <c r="AE8" s="137">
        <f t="shared" si="2"/>
        <v>16308.784025843284</v>
      </c>
      <c r="AF8" s="137">
        <f t="shared" si="2"/>
        <v>16308.784025843284</v>
      </c>
      <c r="AG8" s="137">
        <f t="shared" si="2"/>
        <v>16308.784025843284</v>
      </c>
      <c r="AH8" s="137">
        <f>$C8/$A8/2</f>
        <v>8154.3920129216422</v>
      </c>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37"/>
      <c r="BK8" s="137"/>
      <c r="BL8" s="137"/>
      <c r="BM8" s="137"/>
      <c r="BN8" s="135"/>
      <c r="BO8" s="135"/>
      <c r="BP8" s="135"/>
      <c r="BQ8" s="135"/>
      <c r="BR8" s="135"/>
      <c r="BS8" s="135"/>
      <c r="BT8" s="135"/>
      <c r="BU8" s="135"/>
    </row>
    <row r="9" spans="1:73" hidden="1" outlineLevel="1">
      <c r="A9" s="135" t="s">
        <v>75</v>
      </c>
      <c r="B9" s="136">
        <v>130399.61541358751</v>
      </c>
      <c r="C9" s="136">
        <v>130399.61541358751</v>
      </c>
      <c r="D9" s="137">
        <f t="shared" si="1"/>
        <v>1862.8516487655359</v>
      </c>
      <c r="E9" s="137">
        <f t="shared" si="3"/>
        <v>3725.7032975310717</v>
      </c>
      <c r="F9" s="137">
        <f t="shared" si="3"/>
        <v>3725.7032975310717</v>
      </c>
      <c r="G9" s="137">
        <f t="shared" si="3"/>
        <v>3725.7032975310717</v>
      </c>
      <c r="H9" s="137">
        <f t="shared" si="3"/>
        <v>3725.7032975310717</v>
      </c>
      <c r="I9" s="137">
        <f t="shared" si="3"/>
        <v>3725.7032975310717</v>
      </c>
      <c r="J9" s="137">
        <f t="shared" si="3"/>
        <v>3725.7032975310717</v>
      </c>
      <c r="K9" s="137">
        <f t="shared" si="3"/>
        <v>3725.7032975310717</v>
      </c>
      <c r="L9" s="137">
        <f t="shared" si="3"/>
        <v>3725.7032975310717</v>
      </c>
      <c r="M9" s="137">
        <f t="shared" si="3"/>
        <v>3725.7032975310717</v>
      </c>
      <c r="N9" s="137">
        <f t="shared" si="3"/>
        <v>3725.7032975310717</v>
      </c>
      <c r="O9" s="137">
        <f t="shared" si="3"/>
        <v>3725.7032975310717</v>
      </c>
      <c r="P9" s="137">
        <f t="shared" si="3"/>
        <v>3725.7032975310717</v>
      </c>
      <c r="Q9" s="137">
        <f t="shared" si="3"/>
        <v>3725.7032975310717</v>
      </c>
      <c r="R9" s="137">
        <f t="shared" si="3"/>
        <v>3725.7032975310717</v>
      </c>
      <c r="S9" s="137">
        <f t="shared" si="3"/>
        <v>3725.7032975310717</v>
      </c>
      <c r="T9" s="137">
        <f t="shared" si="3"/>
        <v>3725.7032975310717</v>
      </c>
      <c r="U9" s="137">
        <f t="shared" si="0"/>
        <v>3725.7032975310717</v>
      </c>
      <c r="V9" s="137">
        <f t="shared" si="2"/>
        <v>3725.7032975310717</v>
      </c>
      <c r="W9" s="137">
        <f t="shared" si="2"/>
        <v>3725.7032975310717</v>
      </c>
      <c r="X9" s="137">
        <f t="shared" si="2"/>
        <v>3725.7032975310717</v>
      </c>
      <c r="Y9" s="137">
        <f t="shared" si="2"/>
        <v>3725.7032975310717</v>
      </c>
      <c r="Z9" s="137">
        <f t="shared" si="2"/>
        <v>3725.7032975310717</v>
      </c>
      <c r="AA9" s="137">
        <f t="shared" si="2"/>
        <v>3725.7032975310717</v>
      </c>
      <c r="AB9" s="137">
        <f t="shared" si="2"/>
        <v>3725.7032975310717</v>
      </c>
      <c r="AC9" s="137">
        <f t="shared" si="2"/>
        <v>3725.7032975310717</v>
      </c>
      <c r="AD9" s="137">
        <f t="shared" si="2"/>
        <v>3725.7032975310717</v>
      </c>
      <c r="AE9" s="137">
        <f t="shared" si="2"/>
        <v>3725.7032975310717</v>
      </c>
      <c r="AF9" s="137">
        <f t="shared" si="2"/>
        <v>3725.7032975310717</v>
      </c>
      <c r="AG9" s="137">
        <f t="shared" si="2"/>
        <v>3725.7032975310717</v>
      </c>
      <c r="AH9" s="137">
        <f t="shared" si="2"/>
        <v>3725.7032975310717</v>
      </c>
      <c r="AI9" s="137">
        <f t="shared" si="2"/>
        <v>3725.7032975310717</v>
      </c>
      <c r="AJ9" s="137">
        <f t="shared" si="2"/>
        <v>3725.7032975310717</v>
      </c>
      <c r="AK9" s="137">
        <f t="shared" si="2"/>
        <v>3725.7032975310717</v>
      </c>
      <c r="AL9" s="137">
        <f t="shared" ref="AL9:BA15" si="4">$C9/$A9</f>
        <v>3725.7032975310717</v>
      </c>
      <c r="AM9" s="137">
        <f>$C9/$A9/2</f>
        <v>1862.8516487655359</v>
      </c>
      <c r="AN9" s="137"/>
      <c r="AO9" s="137"/>
      <c r="AP9" s="137"/>
      <c r="AQ9" s="137"/>
      <c r="AR9" s="137"/>
      <c r="AS9" s="137"/>
      <c r="AT9" s="137"/>
      <c r="AU9" s="137"/>
      <c r="AV9" s="137"/>
      <c r="AW9" s="137"/>
      <c r="AX9" s="137"/>
      <c r="AY9" s="137"/>
      <c r="AZ9" s="137"/>
      <c r="BA9" s="137"/>
      <c r="BB9" s="137"/>
      <c r="BC9" s="137"/>
      <c r="BD9" s="137"/>
      <c r="BE9" s="137"/>
      <c r="BF9" s="137"/>
      <c r="BG9" s="137"/>
      <c r="BH9" s="137"/>
      <c r="BI9" s="137"/>
      <c r="BJ9" s="137"/>
      <c r="BK9" s="137"/>
      <c r="BL9" s="137"/>
      <c r="BM9" s="137"/>
      <c r="BN9" s="135"/>
      <c r="BO9" s="135"/>
      <c r="BP9" s="135"/>
      <c r="BQ9" s="135"/>
      <c r="BR9" s="135"/>
      <c r="BS9" s="135"/>
      <c r="BT9" s="135"/>
      <c r="BU9" s="135"/>
    </row>
    <row r="10" spans="1:73" hidden="1" outlineLevel="1">
      <c r="A10" s="135" t="s">
        <v>74</v>
      </c>
      <c r="B10" s="136">
        <v>54081.227616481417</v>
      </c>
      <c r="C10" s="136">
        <v>54081.227616481417</v>
      </c>
      <c r="D10" s="137">
        <f t="shared" si="1"/>
        <v>676.01534520601774</v>
      </c>
      <c r="E10" s="137">
        <f t="shared" si="3"/>
        <v>1352.0306904120355</v>
      </c>
      <c r="F10" s="137">
        <f t="shared" si="3"/>
        <v>1352.0306904120355</v>
      </c>
      <c r="G10" s="137">
        <f t="shared" si="3"/>
        <v>1352.0306904120355</v>
      </c>
      <c r="H10" s="137">
        <f t="shared" si="3"/>
        <v>1352.0306904120355</v>
      </c>
      <c r="I10" s="137">
        <f t="shared" si="3"/>
        <v>1352.0306904120355</v>
      </c>
      <c r="J10" s="137">
        <f t="shared" si="3"/>
        <v>1352.0306904120355</v>
      </c>
      <c r="K10" s="137">
        <f t="shared" si="3"/>
        <v>1352.0306904120355</v>
      </c>
      <c r="L10" s="137">
        <f t="shared" si="3"/>
        <v>1352.0306904120355</v>
      </c>
      <c r="M10" s="137">
        <f t="shared" si="3"/>
        <v>1352.0306904120355</v>
      </c>
      <c r="N10" s="137">
        <f t="shared" si="3"/>
        <v>1352.0306904120355</v>
      </c>
      <c r="O10" s="137">
        <f t="shared" si="3"/>
        <v>1352.0306904120355</v>
      </c>
      <c r="P10" s="137">
        <f t="shared" si="3"/>
        <v>1352.0306904120355</v>
      </c>
      <c r="Q10" s="137">
        <f t="shared" si="3"/>
        <v>1352.0306904120355</v>
      </c>
      <c r="R10" s="137">
        <f t="shared" si="3"/>
        <v>1352.0306904120355</v>
      </c>
      <c r="S10" s="137">
        <f t="shared" si="3"/>
        <v>1352.0306904120355</v>
      </c>
      <c r="T10" s="137">
        <f t="shared" si="3"/>
        <v>1352.0306904120355</v>
      </c>
      <c r="U10" s="137">
        <f t="shared" si="0"/>
        <v>1352.0306904120355</v>
      </c>
      <c r="V10" s="137">
        <f t="shared" si="2"/>
        <v>1352.0306904120355</v>
      </c>
      <c r="W10" s="137">
        <f t="shared" si="2"/>
        <v>1352.0306904120355</v>
      </c>
      <c r="X10" s="137">
        <f t="shared" si="2"/>
        <v>1352.0306904120355</v>
      </c>
      <c r="Y10" s="137">
        <f t="shared" si="2"/>
        <v>1352.0306904120355</v>
      </c>
      <c r="Z10" s="137">
        <f t="shared" si="2"/>
        <v>1352.0306904120355</v>
      </c>
      <c r="AA10" s="137">
        <f t="shared" si="2"/>
        <v>1352.0306904120355</v>
      </c>
      <c r="AB10" s="137">
        <f t="shared" si="2"/>
        <v>1352.0306904120355</v>
      </c>
      <c r="AC10" s="137">
        <f t="shared" si="2"/>
        <v>1352.0306904120355</v>
      </c>
      <c r="AD10" s="137">
        <f t="shared" si="2"/>
        <v>1352.0306904120355</v>
      </c>
      <c r="AE10" s="137">
        <f t="shared" si="2"/>
        <v>1352.0306904120355</v>
      </c>
      <c r="AF10" s="137">
        <f t="shared" si="2"/>
        <v>1352.0306904120355</v>
      </c>
      <c r="AG10" s="137">
        <f t="shared" si="2"/>
        <v>1352.0306904120355</v>
      </c>
      <c r="AH10" s="137">
        <f t="shared" si="2"/>
        <v>1352.0306904120355</v>
      </c>
      <c r="AI10" s="137">
        <f t="shared" si="2"/>
        <v>1352.0306904120355</v>
      </c>
      <c r="AJ10" s="137">
        <f t="shared" si="2"/>
        <v>1352.0306904120355</v>
      </c>
      <c r="AK10" s="137">
        <f t="shared" si="2"/>
        <v>1352.0306904120355</v>
      </c>
      <c r="AL10" s="137">
        <f t="shared" si="4"/>
        <v>1352.0306904120355</v>
      </c>
      <c r="AM10" s="137">
        <f t="shared" si="4"/>
        <v>1352.0306904120355</v>
      </c>
      <c r="AN10" s="137">
        <f t="shared" si="4"/>
        <v>1352.0306904120355</v>
      </c>
      <c r="AO10" s="137">
        <f t="shared" si="4"/>
        <v>1352.0306904120355</v>
      </c>
      <c r="AP10" s="137">
        <f t="shared" si="4"/>
        <v>1352.0306904120355</v>
      </c>
      <c r="AQ10" s="137">
        <f t="shared" si="4"/>
        <v>1352.0306904120355</v>
      </c>
      <c r="AR10" s="137">
        <f>$C10/$A10/2</f>
        <v>676.01534520601774</v>
      </c>
      <c r="AS10" s="137"/>
      <c r="AT10" s="137"/>
      <c r="AU10" s="137"/>
      <c r="AV10" s="137"/>
      <c r="AW10" s="137"/>
      <c r="AX10" s="137"/>
      <c r="AY10" s="137"/>
      <c r="AZ10" s="137"/>
      <c r="BA10" s="137"/>
      <c r="BB10" s="137"/>
      <c r="BC10" s="137"/>
      <c r="BD10" s="137"/>
      <c r="BE10" s="137"/>
      <c r="BF10" s="137"/>
      <c r="BG10" s="137"/>
      <c r="BH10" s="137"/>
      <c r="BI10" s="137"/>
      <c r="BJ10" s="137"/>
      <c r="BK10" s="137"/>
      <c r="BL10" s="137"/>
      <c r="BM10" s="137"/>
      <c r="BN10" s="135"/>
      <c r="BO10" s="135"/>
      <c r="BP10" s="135"/>
      <c r="BQ10" s="135"/>
      <c r="BR10" s="135"/>
      <c r="BS10" s="135"/>
      <c r="BT10" s="135"/>
      <c r="BU10" s="135"/>
    </row>
    <row r="11" spans="1:73" hidden="1" outlineLevel="1">
      <c r="A11" s="135" t="s">
        <v>66</v>
      </c>
      <c r="B11" s="136">
        <v>241024.12555859226</v>
      </c>
      <c r="C11" s="136">
        <v>241024.12555859226</v>
      </c>
      <c r="D11" s="137">
        <f t="shared" si="1"/>
        <v>2678.0458395399141</v>
      </c>
      <c r="E11" s="137">
        <f t="shared" si="3"/>
        <v>5356.0916790798283</v>
      </c>
      <c r="F11" s="137">
        <f t="shared" si="3"/>
        <v>5356.0916790798283</v>
      </c>
      <c r="G11" s="137">
        <f t="shared" si="3"/>
        <v>5356.0916790798283</v>
      </c>
      <c r="H11" s="137">
        <f t="shared" si="3"/>
        <v>5356.0916790798283</v>
      </c>
      <c r="I11" s="137">
        <f t="shared" si="3"/>
        <v>5356.0916790798283</v>
      </c>
      <c r="J11" s="137">
        <f t="shared" si="3"/>
        <v>5356.0916790798283</v>
      </c>
      <c r="K11" s="137">
        <f t="shared" si="3"/>
        <v>5356.0916790798283</v>
      </c>
      <c r="L11" s="137">
        <f t="shared" si="3"/>
        <v>5356.0916790798283</v>
      </c>
      <c r="M11" s="137">
        <f t="shared" si="3"/>
        <v>5356.0916790798283</v>
      </c>
      <c r="N11" s="137">
        <f t="shared" si="3"/>
        <v>5356.0916790798283</v>
      </c>
      <c r="O11" s="137">
        <f t="shared" si="3"/>
        <v>5356.0916790798283</v>
      </c>
      <c r="P11" s="137">
        <f t="shared" si="3"/>
        <v>5356.0916790798283</v>
      </c>
      <c r="Q11" s="137">
        <f t="shared" si="3"/>
        <v>5356.0916790798283</v>
      </c>
      <c r="R11" s="137">
        <f t="shared" si="3"/>
        <v>5356.0916790798283</v>
      </c>
      <c r="S11" s="137">
        <f t="shared" si="3"/>
        <v>5356.0916790798283</v>
      </c>
      <c r="T11" s="137">
        <f t="shared" si="3"/>
        <v>5356.0916790798283</v>
      </c>
      <c r="U11" s="137">
        <f t="shared" si="0"/>
        <v>5356.0916790798283</v>
      </c>
      <c r="V11" s="137">
        <f t="shared" si="2"/>
        <v>5356.0916790798283</v>
      </c>
      <c r="W11" s="137">
        <f t="shared" si="2"/>
        <v>5356.0916790798283</v>
      </c>
      <c r="X11" s="137">
        <f t="shared" si="2"/>
        <v>5356.0916790798283</v>
      </c>
      <c r="Y11" s="137">
        <f t="shared" si="2"/>
        <v>5356.0916790798283</v>
      </c>
      <c r="Z11" s="137">
        <f t="shared" si="2"/>
        <v>5356.0916790798283</v>
      </c>
      <c r="AA11" s="137">
        <f t="shared" si="2"/>
        <v>5356.0916790798283</v>
      </c>
      <c r="AB11" s="137">
        <f t="shared" si="2"/>
        <v>5356.0916790798283</v>
      </c>
      <c r="AC11" s="137">
        <f t="shared" si="2"/>
        <v>5356.0916790798283</v>
      </c>
      <c r="AD11" s="137">
        <f t="shared" si="2"/>
        <v>5356.0916790798283</v>
      </c>
      <c r="AE11" s="137">
        <f t="shared" si="2"/>
        <v>5356.0916790798283</v>
      </c>
      <c r="AF11" s="137">
        <f t="shared" si="2"/>
        <v>5356.0916790798283</v>
      </c>
      <c r="AG11" s="137">
        <f t="shared" si="2"/>
        <v>5356.0916790798283</v>
      </c>
      <c r="AH11" s="137">
        <f t="shared" si="2"/>
        <v>5356.0916790798283</v>
      </c>
      <c r="AI11" s="137">
        <f t="shared" si="2"/>
        <v>5356.0916790798283</v>
      </c>
      <c r="AJ11" s="137">
        <f t="shared" si="2"/>
        <v>5356.0916790798283</v>
      </c>
      <c r="AK11" s="137">
        <f t="shared" si="2"/>
        <v>5356.0916790798283</v>
      </c>
      <c r="AL11" s="137">
        <f t="shared" si="4"/>
        <v>5356.0916790798283</v>
      </c>
      <c r="AM11" s="137">
        <f t="shared" si="4"/>
        <v>5356.0916790798283</v>
      </c>
      <c r="AN11" s="137">
        <f t="shared" si="4"/>
        <v>5356.0916790798283</v>
      </c>
      <c r="AO11" s="137">
        <f t="shared" si="4"/>
        <v>5356.0916790798283</v>
      </c>
      <c r="AP11" s="137">
        <f t="shared" si="4"/>
        <v>5356.0916790798283</v>
      </c>
      <c r="AQ11" s="137">
        <f t="shared" si="4"/>
        <v>5356.0916790798283</v>
      </c>
      <c r="AR11" s="137">
        <f t="shared" si="4"/>
        <v>5356.0916790798283</v>
      </c>
      <c r="AS11" s="137">
        <f t="shared" si="4"/>
        <v>5356.0916790798283</v>
      </c>
      <c r="AT11" s="137">
        <f t="shared" si="4"/>
        <v>5356.0916790798283</v>
      </c>
      <c r="AU11" s="137">
        <f t="shared" si="4"/>
        <v>5356.0916790798283</v>
      </c>
      <c r="AV11" s="137">
        <f t="shared" si="4"/>
        <v>5356.0916790798283</v>
      </c>
      <c r="AW11" s="137">
        <f>$C11/$A11/2</f>
        <v>2678.0458395399141</v>
      </c>
      <c r="AX11" s="137"/>
      <c r="AY11" s="137"/>
      <c r="AZ11" s="137"/>
      <c r="BA11" s="137"/>
      <c r="BB11" s="137"/>
      <c r="BC11" s="137"/>
      <c r="BD11" s="137"/>
      <c r="BE11" s="137"/>
      <c r="BF11" s="137"/>
      <c r="BG11" s="137"/>
      <c r="BH11" s="137"/>
      <c r="BI11" s="137"/>
      <c r="BJ11" s="137"/>
      <c r="BK11" s="137"/>
      <c r="BL11" s="137"/>
      <c r="BM11" s="137"/>
      <c r="BN11" s="135"/>
      <c r="BO11" s="135"/>
      <c r="BP11" s="135"/>
      <c r="BQ11" s="135"/>
      <c r="BR11" s="135"/>
      <c r="BS11" s="135"/>
      <c r="BT11" s="135"/>
      <c r="BU11" s="135"/>
    </row>
    <row r="12" spans="1:73" hidden="1" outlineLevel="1">
      <c r="A12" s="135" t="s">
        <v>72</v>
      </c>
      <c r="B12" s="136">
        <v>11383380.509203576</v>
      </c>
      <c r="C12" s="136">
        <v>11383380.509203576</v>
      </c>
      <c r="D12" s="137">
        <f t="shared" si="1"/>
        <v>113833.80509203575</v>
      </c>
      <c r="E12" s="137">
        <f t="shared" si="3"/>
        <v>227667.6101840715</v>
      </c>
      <c r="F12" s="137">
        <f t="shared" si="3"/>
        <v>227667.6101840715</v>
      </c>
      <c r="G12" s="137">
        <f t="shared" si="3"/>
        <v>227667.6101840715</v>
      </c>
      <c r="H12" s="137">
        <f t="shared" si="3"/>
        <v>227667.6101840715</v>
      </c>
      <c r="I12" s="137">
        <f t="shared" si="3"/>
        <v>227667.6101840715</v>
      </c>
      <c r="J12" s="137">
        <f t="shared" si="3"/>
        <v>227667.6101840715</v>
      </c>
      <c r="K12" s="137">
        <f t="shared" si="3"/>
        <v>227667.6101840715</v>
      </c>
      <c r="L12" s="137">
        <f t="shared" si="3"/>
        <v>227667.6101840715</v>
      </c>
      <c r="M12" s="137">
        <f t="shared" si="3"/>
        <v>227667.6101840715</v>
      </c>
      <c r="N12" s="137">
        <f t="shared" si="3"/>
        <v>227667.6101840715</v>
      </c>
      <c r="O12" s="137">
        <f t="shared" si="3"/>
        <v>227667.6101840715</v>
      </c>
      <c r="P12" s="137">
        <f t="shared" si="3"/>
        <v>227667.6101840715</v>
      </c>
      <c r="Q12" s="137">
        <f t="shared" si="3"/>
        <v>227667.6101840715</v>
      </c>
      <c r="R12" s="137">
        <f t="shared" si="3"/>
        <v>227667.6101840715</v>
      </c>
      <c r="S12" s="137">
        <f t="shared" si="3"/>
        <v>227667.6101840715</v>
      </c>
      <c r="T12" s="137">
        <f t="shared" si="3"/>
        <v>227667.6101840715</v>
      </c>
      <c r="U12" s="137">
        <f t="shared" si="0"/>
        <v>227667.6101840715</v>
      </c>
      <c r="V12" s="137">
        <f t="shared" si="2"/>
        <v>227667.6101840715</v>
      </c>
      <c r="W12" s="137">
        <f t="shared" si="2"/>
        <v>227667.6101840715</v>
      </c>
      <c r="X12" s="137">
        <f t="shared" si="2"/>
        <v>227667.6101840715</v>
      </c>
      <c r="Y12" s="137">
        <f t="shared" si="2"/>
        <v>227667.6101840715</v>
      </c>
      <c r="Z12" s="137">
        <f t="shared" si="2"/>
        <v>227667.6101840715</v>
      </c>
      <c r="AA12" s="137">
        <f t="shared" si="2"/>
        <v>227667.6101840715</v>
      </c>
      <c r="AB12" s="137">
        <f t="shared" si="2"/>
        <v>227667.6101840715</v>
      </c>
      <c r="AC12" s="137">
        <f t="shared" si="2"/>
        <v>227667.6101840715</v>
      </c>
      <c r="AD12" s="137">
        <f t="shared" si="2"/>
        <v>227667.6101840715</v>
      </c>
      <c r="AE12" s="137">
        <f t="shared" si="2"/>
        <v>227667.6101840715</v>
      </c>
      <c r="AF12" s="137">
        <f t="shared" si="2"/>
        <v>227667.6101840715</v>
      </c>
      <c r="AG12" s="137">
        <f t="shared" si="2"/>
        <v>227667.6101840715</v>
      </c>
      <c r="AH12" s="137">
        <f t="shared" si="2"/>
        <v>227667.6101840715</v>
      </c>
      <c r="AI12" s="137">
        <f t="shared" si="2"/>
        <v>227667.6101840715</v>
      </c>
      <c r="AJ12" s="137">
        <f t="shared" si="2"/>
        <v>227667.6101840715</v>
      </c>
      <c r="AK12" s="137">
        <f t="shared" si="2"/>
        <v>227667.6101840715</v>
      </c>
      <c r="AL12" s="137">
        <f t="shared" si="4"/>
        <v>227667.6101840715</v>
      </c>
      <c r="AM12" s="137">
        <f t="shared" si="4"/>
        <v>227667.6101840715</v>
      </c>
      <c r="AN12" s="137">
        <f t="shared" si="4"/>
        <v>227667.6101840715</v>
      </c>
      <c r="AO12" s="137">
        <f t="shared" si="4"/>
        <v>227667.6101840715</v>
      </c>
      <c r="AP12" s="137">
        <f t="shared" si="4"/>
        <v>227667.6101840715</v>
      </c>
      <c r="AQ12" s="137">
        <f t="shared" si="4"/>
        <v>227667.6101840715</v>
      </c>
      <c r="AR12" s="137">
        <f t="shared" si="4"/>
        <v>227667.6101840715</v>
      </c>
      <c r="AS12" s="137">
        <f t="shared" si="4"/>
        <v>227667.6101840715</v>
      </c>
      <c r="AT12" s="137">
        <f t="shared" si="4"/>
        <v>227667.6101840715</v>
      </c>
      <c r="AU12" s="137">
        <f t="shared" si="4"/>
        <v>227667.6101840715</v>
      </c>
      <c r="AV12" s="137">
        <f t="shared" si="4"/>
        <v>227667.6101840715</v>
      </c>
      <c r="AW12" s="137">
        <f t="shared" si="4"/>
        <v>227667.6101840715</v>
      </c>
      <c r="AX12" s="137">
        <f t="shared" si="4"/>
        <v>227667.6101840715</v>
      </c>
      <c r="AY12" s="137">
        <f t="shared" si="4"/>
        <v>227667.6101840715</v>
      </c>
      <c r="AZ12" s="137">
        <f t="shared" si="4"/>
        <v>227667.6101840715</v>
      </c>
      <c r="BA12" s="137">
        <f t="shared" si="4"/>
        <v>227667.6101840715</v>
      </c>
      <c r="BB12" s="137">
        <f>$C12/$A12/2</f>
        <v>113833.80509203575</v>
      </c>
      <c r="BC12" s="137"/>
      <c r="BD12" s="137"/>
      <c r="BE12" s="137"/>
      <c r="BF12" s="137"/>
      <c r="BG12" s="137"/>
      <c r="BH12" s="137"/>
      <c r="BI12" s="137"/>
      <c r="BJ12" s="137"/>
      <c r="BK12" s="137"/>
      <c r="BL12" s="137"/>
      <c r="BM12" s="137"/>
      <c r="BN12" s="135"/>
      <c r="BO12" s="135"/>
      <c r="BP12" s="135"/>
      <c r="BQ12" s="135"/>
      <c r="BR12" s="135"/>
      <c r="BS12" s="135"/>
      <c r="BT12" s="135"/>
      <c r="BU12" s="135"/>
    </row>
    <row r="13" spans="1:73" hidden="1" outlineLevel="1">
      <c r="A13" s="135" t="s">
        <v>68</v>
      </c>
      <c r="B13" s="136">
        <v>19839.287322260341</v>
      </c>
      <c r="C13" s="136">
        <v>19839.287322260341</v>
      </c>
      <c r="D13" s="137">
        <f t="shared" si="1"/>
        <v>180.357157475094</v>
      </c>
      <c r="E13" s="137">
        <f t="shared" si="3"/>
        <v>360.714314950188</v>
      </c>
      <c r="F13" s="137">
        <f t="shared" si="3"/>
        <v>360.714314950188</v>
      </c>
      <c r="G13" s="137">
        <f t="shared" si="3"/>
        <v>360.714314950188</v>
      </c>
      <c r="H13" s="137">
        <f t="shared" si="3"/>
        <v>360.714314950188</v>
      </c>
      <c r="I13" s="137">
        <f t="shared" si="3"/>
        <v>360.714314950188</v>
      </c>
      <c r="J13" s="137">
        <f t="shared" si="3"/>
        <v>360.714314950188</v>
      </c>
      <c r="K13" s="137">
        <f t="shared" si="3"/>
        <v>360.714314950188</v>
      </c>
      <c r="L13" s="137">
        <f t="shared" si="3"/>
        <v>360.714314950188</v>
      </c>
      <c r="M13" s="137">
        <f t="shared" si="3"/>
        <v>360.714314950188</v>
      </c>
      <c r="N13" s="137">
        <f t="shared" si="3"/>
        <v>360.714314950188</v>
      </c>
      <c r="O13" s="137">
        <f t="shared" si="3"/>
        <v>360.714314950188</v>
      </c>
      <c r="P13" s="137">
        <f t="shared" si="3"/>
        <v>360.714314950188</v>
      </c>
      <c r="Q13" s="137">
        <f t="shared" si="3"/>
        <v>360.714314950188</v>
      </c>
      <c r="R13" s="137">
        <f t="shared" si="3"/>
        <v>360.714314950188</v>
      </c>
      <c r="S13" s="137">
        <f t="shared" si="3"/>
        <v>360.714314950188</v>
      </c>
      <c r="T13" s="137">
        <f t="shared" si="3"/>
        <v>360.714314950188</v>
      </c>
      <c r="U13" s="137">
        <f t="shared" si="0"/>
        <v>360.714314950188</v>
      </c>
      <c r="V13" s="137">
        <f t="shared" si="2"/>
        <v>360.714314950188</v>
      </c>
      <c r="W13" s="137">
        <f t="shared" si="2"/>
        <v>360.714314950188</v>
      </c>
      <c r="X13" s="137">
        <f t="shared" si="2"/>
        <v>360.714314950188</v>
      </c>
      <c r="Y13" s="137">
        <f t="shared" si="2"/>
        <v>360.714314950188</v>
      </c>
      <c r="Z13" s="137">
        <f t="shared" si="2"/>
        <v>360.714314950188</v>
      </c>
      <c r="AA13" s="137">
        <f t="shared" si="2"/>
        <v>360.714314950188</v>
      </c>
      <c r="AB13" s="137">
        <f t="shared" si="2"/>
        <v>360.714314950188</v>
      </c>
      <c r="AC13" s="137">
        <f t="shared" si="2"/>
        <v>360.714314950188</v>
      </c>
      <c r="AD13" s="137">
        <f t="shared" si="2"/>
        <v>360.714314950188</v>
      </c>
      <c r="AE13" s="137">
        <f t="shared" si="2"/>
        <v>360.714314950188</v>
      </c>
      <c r="AF13" s="137">
        <f t="shared" si="2"/>
        <v>360.714314950188</v>
      </c>
      <c r="AG13" s="137">
        <f t="shared" si="2"/>
        <v>360.714314950188</v>
      </c>
      <c r="AH13" s="137">
        <f t="shared" si="2"/>
        <v>360.714314950188</v>
      </c>
      <c r="AI13" s="137">
        <f t="shared" si="2"/>
        <v>360.714314950188</v>
      </c>
      <c r="AJ13" s="137">
        <f t="shared" si="2"/>
        <v>360.714314950188</v>
      </c>
      <c r="AK13" s="137">
        <f t="shared" si="2"/>
        <v>360.714314950188</v>
      </c>
      <c r="AL13" s="137">
        <f t="shared" si="4"/>
        <v>360.714314950188</v>
      </c>
      <c r="AM13" s="137">
        <f t="shared" si="4"/>
        <v>360.714314950188</v>
      </c>
      <c r="AN13" s="137">
        <f t="shared" si="4"/>
        <v>360.714314950188</v>
      </c>
      <c r="AO13" s="137">
        <f t="shared" si="4"/>
        <v>360.714314950188</v>
      </c>
      <c r="AP13" s="137">
        <f t="shared" si="4"/>
        <v>360.714314950188</v>
      </c>
      <c r="AQ13" s="137">
        <f t="shared" si="4"/>
        <v>360.714314950188</v>
      </c>
      <c r="AR13" s="137">
        <f t="shared" si="4"/>
        <v>360.714314950188</v>
      </c>
      <c r="AS13" s="137">
        <f t="shared" si="4"/>
        <v>360.714314950188</v>
      </c>
      <c r="AT13" s="137">
        <f t="shared" si="4"/>
        <v>360.714314950188</v>
      </c>
      <c r="AU13" s="137">
        <f t="shared" si="4"/>
        <v>360.714314950188</v>
      </c>
      <c r="AV13" s="137">
        <f t="shared" si="4"/>
        <v>360.714314950188</v>
      </c>
      <c r="AW13" s="137">
        <f t="shared" si="4"/>
        <v>360.714314950188</v>
      </c>
      <c r="AX13" s="137">
        <f t="shared" si="4"/>
        <v>360.714314950188</v>
      </c>
      <c r="AY13" s="137">
        <f t="shared" si="4"/>
        <v>360.714314950188</v>
      </c>
      <c r="AZ13" s="137">
        <f t="shared" si="4"/>
        <v>360.714314950188</v>
      </c>
      <c r="BA13" s="137">
        <f t="shared" si="4"/>
        <v>360.714314950188</v>
      </c>
      <c r="BB13" s="137">
        <f t="shared" ref="BB13:BP15" si="5">$C13/$A13</f>
        <v>360.714314950188</v>
      </c>
      <c r="BC13" s="137">
        <f t="shared" si="5"/>
        <v>360.714314950188</v>
      </c>
      <c r="BD13" s="137">
        <f t="shared" si="5"/>
        <v>360.714314950188</v>
      </c>
      <c r="BE13" s="137">
        <f t="shared" si="5"/>
        <v>360.714314950188</v>
      </c>
      <c r="BF13" s="137">
        <f t="shared" si="5"/>
        <v>360.714314950188</v>
      </c>
      <c r="BG13" s="137">
        <f>$C13/$A13/2</f>
        <v>180.357157475094</v>
      </c>
      <c r="BH13" s="137"/>
      <c r="BI13" s="137"/>
      <c r="BJ13" s="137"/>
      <c r="BK13" s="137"/>
      <c r="BL13" s="137"/>
      <c r="BM13" s="137"/>
      <c r="BN13" s="135"/>
      <c r="BO13" s="135"/>
      <c r="BP13" s="135"/>
      <c r="BQ13" s="135"/>
      <c r="BR13" s="135"/>
      <c r="BS13" s="135"/>
      <c r="BT13" s="135"/>
      <c r="BU13" s="135"/>
    </row>
    <row r="14" spans="1:73" hidden="1" outlineLevel="1">
      <c r="A14" s="135" t="s">
        <v>69</v>
      </c>
      <c r="B14" s="136">
        <v>377812.8481172052</v>
      </c>
      <c r="C14" s="136">
        <v>377812.8481172052</v>
      </c>
      <c r="D14" s="137">
        <f t="shared" si="1"/>
        <v>3148.44040097671</v>
      </c>
      <c r="E14" s="137">
        <f t="shared" si="3"/>
        <v>6296.8808019534199</v>
      </c>
      <c r="F14" s="137">
        <f t="shared" si="3"/>
        <v>6296.8808019534199</v>
      </c>
      <c r="G14" s="137">
        <f t="shared" si="3"/>
        <v>6296.8808019534199</v>
      </c>
      <c r="H14" s="137">
        <f t="shared" si="3"/>
        <v>6296.8808019534199</v>
      </c>
      <c r="I14" s="137">
        <f t="shared" si="3"/>
        <v>6296.8808019534199</v>
      </c>
      <c r="J14" s="137">
        <f t="shared" si="3"/>
        <v>6296.8808019534199</v>
      </c>
      <c r="K14" s="137">
        <f t="shared" si="3"/>
        <v>6296.8808019534199</v>
      </c>
      <c r="L14" s="137">
        <f t="shared" si="3"/>
        <v>6296.8808019534199</v>
      </c>
      <c r="M14" s="137">
        <f t="shared" si="3"/>
        <v>6296.8808019534199</v>
      </c>
      <c r="N14" s="137">
        <f t="shared" si="3"/>
        <v>6296.8808019534199</v>
      </c>
      <c r="O14" s="137">
        <f t="shared" si="3"/>
        <v>6296.8808019534199</v>
      </c>
      <c r="P14" s="137">
        <f t="shared" si="3"/>
        <v>6296.8808019534199</v>
      </c>
      <c r="Q14" s="137">
        <f t="shared" si="3"/>
        <v>6296.8808019534199</v>
      </c>
      <c r="R14" s="137">
        <f t="shared" si="3"/>
        <v>6296.8808019534199</v>
      </c>
      <c r="S14" s="137">
        <f t="shared" si="3"/>
        <v>6296.8808019534199</v>
      </c>
      <c r="T14" s="137">
        <f t="shared" si="3"/>
        <v>6296.8808019534199</v>
      </c>
      <c r="U14" s="137">
        <f t="shared" si="0"/>
        <v>6296.8808019534199</v>
      </c>
      <c r="V14" s="137">
        <f t="shared" si="2"/>
        <v>6296.8808019534199</v>
      </c>
      <c r="W14" s="137">
        <f t="shared" si="2"/>
        <v>6296.8808019534199</v>
      </c>
      <c r="X14" s="137">
        <f t="shared" si="2"/>
        <v>6296.8808019534199</v>
      </c>
      <c r="Y14" s="137">
        <f t="shared" si="2"/>
        <v>6296.8808019534199</v>
      </c>
      <c r="Z14" s="137">
        <f t="shared" si="2"/>
        <v>6296.8808019534199</v>
      </c>
      <c r="AA14" s="137">
        <f t="shared" si="2"/>
        <v>6296.8808019534199</v>
      </c>
      <c r="AB14" s="137">
        <f t="shared" si="2"/>
        <v>6296.8808019534199</v>
      </c>
      <c r="AC14" s="137">
        <f t="shared" si="2"/>
        <v>6296.8808019534199</v>
      </c>
      <c r="AD14" s="137">
        <f t="shared" si="2"/>
        <v>6296.8808019534199</v>
      </c>
      <c r="AE14" s="137">
        <f t="shared" si="2"/>
        <v>6296.8808019534199</v>
      </c>
      <c r="AF14" s="137">
        <f t="shared" si="2"/>
        <v>6296.8808019534199</v>
      </c>
      <c r="AG14" s="137">
        <f t="shared" si="2"/>
        <v>6296.8808019534199</v>
      </c>
      <c r="AH14" s="137">
        <f t="shared" si="2"/>
        <v>6296.8808019534199</v>
      </c>
      <c r="AI14" s="137">
        <f t="shared" si="2"/>
        <v>6296.8808019534199</v>
      </c>
      <c r="AJ14" s="137">
        <f t="shared" si="2"/>
        <v>6296.8808019534199</v>
      </c>
      <c r="AK14" s="137">
        <f t="shared" si="2"/>
        <v>6296.8808019534199</v>
      </c>
      <c r="AL14" s="137">
        <f t="shared" si="4"/>
        <v>6296.8808019534199</v>
      </c>
      <c r="AM14" s="137">
        <f t="shared" si="4"/>
        <v>6296.8808019534199</v>
      </c>
      <c r="AN14" s="137">
        <f t="shared" si="4"/>
        <v>6296.8808019534199</v>
      </c>
      <c r="AO14" s="137">
        <f t="shared" si="4"/>
        <v>6296.8808019534199</v>
      </c>
      <c r="AP14" s="137">
        <f t="shared" si="4"/>
        <v>6296.8808019534199</v>
      </c>
      <c r="AQ14" s="137">
        <f t="shared" si="4"/>
        <v>6296.8808019534199</v>
      </c>
      <c r="AR14" s="137">
        <f t="shared" si="4"/>
        <v>6296.8808019534199</v>
      </c>
      <c r="AS14" s="137">
        <f t="shared" si="4"/>
        <v>6296.8808019534199</v>
      </c>
      <c r="AT14" s="137">
        <f t="shared" si="4"/>
        <v>6296.8808019534199</v>
      </c>
      <c r="AU14" s="137">
        <f t="shared" si="4"/>
        <v>6296.8808019534199</v>
      </c>
      <c r="AV14" s="137">
        <f t="shared" si="4"/>
        <v>6296.8808019534199</v>
      </c>
      <c r="AW14" s="137">
        <f t="shared" si="4"/>
        <v>6296.8808019534199</v>
      </c>
      <c r="AX14" s="137">
        <f t="shared" si="4"/>
        <v>6296.8808019534199</v>
      </c>
      <c r="AY14" s="137">
        <f t="shared" si="4"/>
        <v>6296.8808019534199</v>
      </c>
      <c r="AZ14" s="137">
        <f t="shared" si="4"/>
        <v>6296.8808019534199</v>
      </c>
      <c r="BA14" s="137">
        <f t="shared" si="4"/>
        <v>6296.8808019534199</v>
      </c>
      <c r="BB14" s="137">
        <f t="shared" si="5"/>
        <v>6296.8808019534199</v>
      </c>
      <c r="BC14" s="137">
        <f t="shared" si="5"/>
        <v>6296.8808019534199</v>
      </c>
      <c r="BD14" s="137">
        <f t="shared" si="5"/>
        <v>6296.8808019534199</v>
      </c>
      <c r="BE14" s="137">
        <f t="shared" si="5"/>
        <v>6296.8808019534199</v>
      </c>
      <c r="BF14" s="137">
        <f t="shared" si="5"/>
        <v>6296.8808019534199</v>
      </c>
      <c r="BG14" s="137">
        <f t="shared" si="5"/>
        <v>6296.8808019534199</v>
      </c>
      <c r="BH14" s="137">
        <f t="shared" si="5"/>
        <v>6296.8808019534199</v>
      </c>
      <c r="BI14" s="137">
        <f t="shared" si="5"/>
        <v>6296.8808019534199</v>
      </c>
      <c r="BJ14" s="137">
        <f t="shared" si="5"/>
        <v>6296.8808019534199</v>
      </c>
      <c r="BK14" s="137">
        <f t="shared" si="5"/>
        <v>6296.8808019534199</v>
      </c>
      <c r="BL14" s="137">
        <f>$C14/$A14/2</f>
        <v>3148.44040097671</v>
      </c>
      <c r="BM14" s="137"/>
      <c r="BN14" s="135"/>
      <c r="BO14" s="135"/>
      <c r="BP14" s="135"/>
      <c r="BQ14" s="135"/>
      <c r="BR14" s="135"/>
      <c r="BS14" s="135"/>
      <c r="BT14" s="135"/>
      <c r="BU14" s="135"/>
    </row>
    <row r="15" spans="1:73" hidden="1" outlineLevel="1">
      <c r="A15" s="135" t="s">
        <v>73</v>
      </c>
      <c r="B15" s="136">
        <v>1937898.2062864918</v>
      </c>
      <c r="C15" s="136">
        <v>1937898.2062864918</v>
      </c>
      <c r="D15" s="137">
        <f t="shared" si="1"/>
        <v>14906.909279126859</v>
      </c>
      <c r="E15" s="137">
        <f t="shared" si="3"/>
        <v>29813.818558253719</v>
      </c>
      <c r="F15" s="137">
        <f t="shared" si="3"/>
        <v>29813.818558253719</v>
      </c>
      <c r="G15" s="137">
        <f t="shared" si="3"/>
        <v>29813.818558253719</v>
      </c>
      <c r="H15" s="137">
        <f t="shared" si="3"/>
        <v>29813.818558253719</v>
      </c>
      <c r="I15" s="137">
        <f t="shared" si="3"/>
        <v>29813.818558253719</v>
      </c>
      <c r="J15" s="137">
        <f t="shared" si="3"/>
        <v>29813.818558253719</v>
      </c>
      <c r="K15" s="137">
        <f t="shared" si="3"/>
        <v>29813.818558253719</v>
      </c>
      <c r="L15" s="137">
        <f t="shared" si="3"/>
        <v>29813.818558253719</v>
      </c>
      <c r="M15" s="137">
        <f t="shared" si="3"/>
        <v>29813.818558253719</v>
      </c>
      <c r="N15" s="137">
        <f t="shared" si="3"/>
        <v>29813.818558253719</v>
      </c>
      <c r="O15" s="137">
        <f t="shared" si="3"/>
        <v>29813.818558253719</v>
      </c>
      <c r="P15" s="137">
        <f t="shared" si="3"/>
        <v>29813.818558253719</v>
      </c>
      <c r="Q15" s="137">
        <f t="shared" si="3"/>
        <v>29813.818558253719</v>
      </c>
      <c r="R15" s="137">
        <f t="shared" si="3"/>
        <v>29813.818558253719</v>
      </c>
      <c r="S15" s="137">
        <f t="shared" si="3"/>
        <v>29813.818558253719</v>
      </c>
      <c r="T15" s="137">
        <f t="shared" si="3"/>
        <v>29813.818558253719</v>
      </c>
      <c r="U15" s="137">
        <f t="shared" si="0"/>
        <v>29813.818558253719</v>
      </c>
      <c r="V15" s="137">
        <f t="shared" si="2"/>
        <v>29813.818558253719</v>
      </c>
      <c r="W15" s="137">
        <f t="shared" si="2"/>
        <v>29813.818558253719</v>
      </c>
      <c r="X15" s="137">
        <f t="shared" si="2"/>
        <v>29813.818558253719</v>
      </c>
      <c r="Y15" s="137">
        <f t="shared" si="2"/>
        <v>29813.818558253719</v>
      </c>
      <c r="Z15" s="137">
        <f t="shared" si="2"/>
        <v>29813.818558253719</v>
      </c>
      <c r="AA15" s="137">
        <f t="shared" si="2"/>
        <v>29813.818558253719</v>
      </c>
      <c r="AB15" s="137">
        <f t="shared" si="2"/>
        <v>29813.818558253719</v>
      </c>
      <c r="AC15" s="137">
        <f t="shared" si="2"/>
        <v>29813.818558253719</v>
      </c>
      <c r="AD15" s="137">
        <f t="shared" si="2"/>
        <v>29813.818558253719</v>
      </c>
      <c r="AE15" s="137">
        <f t="shared" si="2"/>
        <v>29813.818558253719</v>
      </c>
      <c r="AF15" s="137">
        <f t="shared" si="2"/>
        <v>29813.818558253719</v>
      </c>
      <c r="AG15" s="137">
        <f t="shared" si="2"/>
        <v>29813.818558253719</v>
      </c>
      <c r="AH15" s="137">
        <f t="shared" si="2"/>
        <v>29813.818558253719</v>
      </c>
      <c r="AI15" s="137">
        <f t="shared" si="2"/>
        <v>29813.818558253719</v>
      </c>
      <c r="AJ15" s="137">
        <f t="shared" si="2"/>
        <v>29813.818558253719</v>
      </c>
      <c r="AK15" s="137">
        <f t="shared" si="2"/>
        <v>29813.818558253719</v>
      </c>
      <c r="AL15" s="137">
        <f t="shared" si="4"/>
        <v>29813.818558253719</v>
      </c>
      <c r="AM15" s="137">
        <f t="shared" si="4"/>
        <v>29813.818558253719</v>
      </c>
      <c r="AN15" s="137">
        <f t="shared" si="4"/>
        <v>29813.818558253719</v>
      </c>
      <c r="AO15" s="137">
        <f t="shared" si="4"/>
        <v>29813.818558253719</v>
      </c>
      <c r="AP15" s="137">
        <f t="shared" si="4"/>
        <v>29813.818558253719</v>
      </c>
      <c r="AQ15" s="137">
        <f t="shared" si="4"/>
        <v>29813.818558253719</v>
      </c>
      <c r="AR15" s="137">
        <f t="shared" si="4"/>
        <v>29813.818558253719</v>
      </c>
      <c r="AS15" s="137">
        <f t="shared" si="4"/>
        <v>29813.818558253719</v>
      </c>
      <c r="AT15" s="137">
        <f t="shared" si="4"/>
        <v>29813.818558253719</v>
      </c>
      <c r="AU15" s="137">
        <f t="shared" si="4"/>
        <v>29813.818558253719</v>
      </c>
      <c r="AV15" s="137">
        <f t="shared" si="4"/>
        <v>29813.818558253719</v>
      </c>
      <c r="AW15" s="137">
        <f t="shared" si="4"/>
        <v>29813.818558253719</v>
      </c>
      <c r="AX15" s="137">
        <f t="shared" si="4"/>
        <v>29813.818558253719</v>
      </c>
      <c r="AY15" s="137">
        <f t="shared" si="4"/>
        <v>29813.818558253719</v>
      </c>
      <c r="AZ15" s="137">
        <f t="shared" si="4"/>
        <v>29813.818558253719</v>
      </c>
      <c r="BA15" s="137">
        <f t="shared" si="4"/>
        <v>29813.818558253719</v>
      </c>
      <c r="BB15" s="137">
        <f t="shared" si="5"/>
        <v>29813.818558253719</v>
      </c>
      <c r="BC15" s="137">
        <f t="shared" si="5"/>
        <v>29813.818558253719</v>
      </c>
      <c r="BD15" s="137">
        <f t="shared" si="5"/>
        <v>29813.818558253719</v>
      </c>
      <c r="BE15" s="137">
        <f t="shared" si="5"/>
        <v>29813.818558253719</v>
      </c>
      <c r="BF15" s="137">
        <f t="shared" si="5"/>
        <v>29813.818558253719</v>
      </c>
      <c r="BG15" s="137">
        <f t="shared" si="5"/>
        <v>29813.818558253719</v>
      </c>
      <c r="BH15" s="137">
        <f t="shared" si="5"/>
        <v>29813.818558253719</v>
      </c>
      <c r="BI15" s="137">
        <f t="shared" si="5"/>
        <v>29813.818558253719</v>
      </c>
      <c r="BJ15" s="137">
        <f t="shared" si="5"/>
        <v>29813.818558253719</v>
      </c>
      <c r="BK15" s="137">
        <f t="shared" si="5"/>
        <v>29813.818558253719</v>
      </c>
      <c r="BL15" s="137">
        <f t="shared" si="5"/>
        <v>29813.818558253719</v>
      </c>
      <c r="BM15" s="137">
        <f t="shared" si="5"/>
        <v>29813.818558253719</v>
      </c>
      <c r="BN15" s="137">
        <f t="shared" si="5"/>
        <v>29813.818558253719</v>
      </c>
      <c r="BO15" s="137">
        <f t="shared" si="5"/>
        <v>29813.818558253719</v>
      </c>
      <c r="BP15" s="137">
        <f t="shared" si="5"/>
        <v>29813.818558253719</v>
      </c>
      <c r="BQ15" s="137">
        <f>$C15/$A15/2</f>
        <v>14906.909279126859</v>
      </c>
      <c r="BR15" s="135"/>
      <c r="BS15" s="135"/>
      <c r="BT15" s="135"/>
      <c r="BU15" s="135"/>
    </row>
    <row r="16" spans="1:73" hidden="1" outlineLevel="1">
      <c r="A16" s="138" t="s">
        <v>65</v>
      </c>
      <c r="B16" s="139">
        <f>SUM(B5:B15)</f>
        <v>15000000</v>
      </c>
      <c r="C16" s="139">
        <f>SUM(C5:C15)</f>
        <v>15000000</v>
      </c>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38"/>
      <c r="BS16" s="138"/>
      <c r="BT16" s="138"/>
      <c r="BU16" s="138"/>
    </row>
    <row r="17" spans="1:73" hidden="1" outlineLevel="1">
      <c r="B17" s="85"/>
      <c r="C17" s="85"/>
    </row>
    <row r="18" spans="1:73" hidden="1" outlineLevel="1">
      <c r="A18" s="146"/>
      <c r="B18" s="140"/>
      <c r="C18" s="140"/>
      <c r="D18" s="140">
        <v>2026</v>
      </c>
      <c r="E18" s="140">
        <v>2027</v>
      </c>
      <c r="F18" s="140">
        <v>2028</v>
      </c>
      <c r="G18" s="140">
        <v>2029</v>
      </c>
      <c r="H18" s="140">
        <v>2030</v>
      </c>
      <c r="I18" s="140">
        <v>2031</v>
      </c>
      <c r="J18" s="140">
        <v>2032</v>
      </c>
      <c r="K18" s="140">
        <v>2033</v>
      </c>
      <c r="L18" s="140">
        <v>2034</v>
      </c>
      <c r="M18" s="140">
        <v>2035</v>
      </c>
      <c r="N18" s="140">
        <v>2036</v>
      </c>
      <c r="O18" s="140">
        <v>2037</v>
      </c>
      <c r="P18" s="140">
        <v>2038</v>
      </c>
      <c r="Q18" s="140">
        <v>2039</v>
      </c>
      <c r="R18" s="140">
        <v>2040</v>
      </c>
      <c r="S18" s="140">
        <v>2041</v>
      </c>
      <c r="T18" s="140">
        <v>2042</v>
      </c>
      <c r="U18" s="140">
        <v>2043</v>
      </c>
      <c r="V18" s="140">
        <v>2044</v>
      </c>
      <c r="W18" s="140">
        <v>2045</v>
      </c>
      <c r="X18" s="140">
        <v>2046</v>
      </c>
      <c r="Y18" s="140">
        <v>2047</v>
      </c>
      <c r="Z18" s="140">
        <v>2048</v>
      </c>
      <c r="AA18" s="140">
        <v>2049</v>
      </c>
      <c r="AB18" s="140">
        <v>2050</v>
      </c>
      <c r="AC18" s="140">
        <v>2051</v>
      </c>
      <c r="AD18" s="140">
        <v>2052</v>
      </c>
      <c r="AE18" s="140">
        <v>2053</v>
      </c>
      <c r="AF18" s="140">
        <v>2054</v>
      </c>
      <c r="AG18" s="140">
        <v>2055</v>
      </c>
      <c r="AH18" s="140">
        <v>2056</v>
      </c>
      <c r="AI18" s="140">
        <v>2057</v>
      </c>
      <c r="AJ18" s="140">
        <v>2058</v>
      </c>
      <c r="AK18" s="140">
        <v>2059</v>
      </c>
      <c r="AL18" s="140">
        <v>2060</v>
      </c>
      <c r="AM18" s="140">
        <v>2061</v>
      </c>
      <c r="AN18" s="140">
        <v>2062</v>
      </c>
      <c r="AO18" s="140">
        <v>2063</v>
      </c>
      <c r="AP18" s="140">
        <v>2064</v>
      </c>
      <c r="AQ18" s="140">
        <v>2065</v>
      </c>
      <c r="AR18" s="140">
        <v>2066</v>
      </c>
      <c r="AS18" s="140">
        <v>2067</v>
      </c>
      <c r="AT18" s="140">
        <v>2068</v>
      </c>
      <c r="AU18" s="140">
        <v>2069</v>
      </c>
      <c r="AV18" s="140">
        <v>2070</v>
      </c>
      <c r="AW18" s="140">
        <v>2071</v>
      </c>
      <c r="AX18" s="140">
        <v>2072</v>
      </c>
      <c r="AY18" s="140">
        <v>2073</v>
      </c>
      <c r="AZ18" s="140">
        <v>2074</v>
      </c>
      <c r="BA18" s="140">
        <v>2075</v>
      </c>
      <c r="BB18" s="140">
        <v>2076</v>
      </c>
      <c r="BC18" s="140">
        <v>2077</v>
      </c>
      <c r="BD18" s="140">
        <v>2078</v>
      </c>
      <c r="BE18" s="140">
        <v>2079</v>
      </c>
      <c r="BF18" s="140">
        <v>2080</v>
      </c>
      <c r="BG18" s="140">
        <v>2081</v>
      </c>
      <c r="BH18" s="140">
        <v>2082</v>
      </c>
      <c r="BI18" s="140">
        <v>2083</v>
      </c>
      <c r="BJ18" s="140">
        <v>2084</v>
      </c>
      <c r="BK18" s="140">
        <v>2085</v>
      </c>
      <c r="BL18" s="140">
        <v>2086</v>
      </c>
      <c r="BM18" s="140">
        <v>2087</v>
      </c>
      <c r="BN18" s="140">
        <v>2088</v>
      </c>
      <c r="BO18" s="140">
        <v>2089</v>
      </c>
      <c r="BP18" s="140">
        <v>2090</v>
      </c>
      <c r="BQ18" s="140">
        <v>2091</v>
      </c>
      <c r="BR18" s="140">
        <v>2092</v>
      </c>
      <c r="BS18" s="140">
        <v>2093</v>
      </c>
      <c r="BT18" s="140">
        <v>2094</v>
      </c>
      <c r="BU18" s="140">
        <v>2095</v>
      </c>
    </row>
    <row r="19" spans="1:73" collapsed="1">
      <c r="A19" s="186" t="s">
        <v>81</v>
      </c>
      <c r="B19" s="140" t="s">
        <v>79</v>
      </c>
      <c r="C19" s="140"/>
      <c r="D19" s="143">
        <f>C5</f>
        <v>65920.001606296559</v>
      </c>
      <c r="E19" s="143">
        <f t="shared" ref="E19:S19" si="6">D21</f>
        <v>63722.668219420004</v>
      </c>
      <c r="F19" s="143">
        <f t="shared" si="6"/>
        <v>59328.001445666901</v>
      </c>
      <c r="G19" s="143">
        <f t="shared" si="6"/>
        <v>54933.334671913799</v>
      </c>
      <c r="H19" s="143">
        <f t="shared" si="6"/>
        <v>50538.667898160696</v>
      </c>
      <c r="I19" s="143">
        <f t="shared" si="6"/>
        <v>46144.001124407594</v>
      </c>
      <c r="J19" s="143">
        <f t="shared" si="6"/>
        <v>41749.334350654492</v>
      </c>
      <c r="K19" s="143">
        <f t="shared" si="6"/>
        <v>37354.667576901389</v>
      </c>
      <c r="L19" s="143">
        <f t="shared" si="6"/>
        <v>32960.000803148287</v>
      </c>
      <c r="M19" s="143">
        <f t="shared" si="6"/>
        <v>28565.334029395184</v>
      </c>
      <c r="N19" s="143">
        <f t="shared" si="6"/>
        <v>24170.667255642082</v>
      </c>
      <c r="O19" s="143">
        <f t="shared" si="6"/>
        <v>19776.000481888979</v>
      </c>
      <c r="P19" s="143">
        <f t="shared" si="6"/>
        <v>15381.333708135875</v>
      </c>
      <c r="Q19" s="143">
        <f t="shared" si="6"/>
        <v>10986.666934382771</v>
      </c>
      <c r="R19" s="143">
        <f t="shared" si="6"/>
        <v>6592.0001606296664</v>
      </c>
      <c r="S19" s="143">
        <f t="shared" si="6"/>
        <v>2197.3333868765621</v>
      </c>
      <c r="T19" s="143">
        <v>0</v>
      </c>
      <c r="U19" s="143">
        <v>0</v>
      </c>
      <c r="V19" s="143">
        <v>0</v>
      </c>
      <c r="W19" s="143">
        <v>0</v>
      </c>
      <c r="X19" s="143">
        <v>0</v>
      </c>
      <c r="Y19" s="143">
        <v>0</v>
      </c>
      <c r="Z19" s="143">
        <v>0</v>
      </c>
      <c r="AA19" s="143">
        <v>0</v>
      </c>
      <c r="AB19" s="143">
        <v>0</v>
      </c>
      <c r="AC19" s="143">
        <v>0</v>
      </c>
      <c r="AD19" s="143">
        <v>0</v>
      </c>
      <c r="AE19" s="143">
        <v>0</v>
      </c>
      <c r="AF19" s="143">
        <v>0</v>
      </c>
      <c r="AG19" s="143">
        <v>0</v>
      </c>
      <c r="AH19" s="143">
        <v>0</v>
      </c>
      <c r="AI19" s="143">
        <v>0</v>
      </c>
      <c r="AJ19" s="143">
        <v>0</v>
      </c>
      <c r="AK19" s="143">
        <v>0</v>
      </c>
      <c r="AL19" s="143">
        <v>0</v>
      </c>
      <c r="AM19" s="143">
        <v>0</v>
      </c>
      <c r="AN19" s="143">
        <v>0</v>
      </c>
      <c r="AO19" s="143">
        <v>0</v>
      </c>
      <c r="AP19" s="143">
        <v>0</v>
      </c>
      <c r="AQ19" s="143">
        <v>0</v>
      </c>
      <c r="AR19" s="143">
        <v>0</v>
      </c>
      <c r="AS19" s="143">
        <v>0</v>
      </c>
      <c r="AT19" s="143">
        <v>0</v>
      </c>
      <c r="AU19" s="143">
        <v>0</v>
      </c>
      <c r="AV19" s="143">
        <v>0</v>
      </c>
      <c r="AW19" s="143">
        <v>0</v>
      </c>
      <c r="AX19" s="143">
        <v>0</v>
      </c>
      <c r="AY19" s="143">
        <v>0</v>
      </c>
      <c r="AZ19" s="143">
        <v>0</v>
      </c>
      <c r="BA19" s="143">
        <v>0</v>
      </c>
      <c r="BB19" s="143">
        <v>0</v>
      </c>
      <c r="BC19" s="143">
        <v>0</v>
      </c>
      <c r="BD19" s="143">
        <v>0</v>
      </c>
      <c r="BE19" s="143">
        <v>0</v>
      </c>
      <c r="BF19" s="143">
        <v>0</v>
      </c>
      <c r="BG19" s="143">
        <v>0</v>
      </c>
      <c r="BH19" s="143">
        <v>0</v>
      </c>
      <c r="BI19" s="143">
        <v>0</v>
      </c>
      <c r="BJ19" s="143">
        <v>0</v>
      </c>
      <c r="BK19" s="143">
        <v>0</v>
      </c>
      <c r="BL19" s="143">
        <v>0</v>
      </c>
      <c r="BM19" s="143">
        <v>0</v>
      </c>
      <c r="BN19" s="143"/>
      <c r="BO19" s="143"/>
      <c r="BP19" s="143"/>
      <c r="BQ19" s="143"/>
      <c r="BR19" s="143"/>
      <c r="BS19" s="143"/>
      <c r="BT19" s="143"/>
      <c r="BU19" s="143"/>
    </row>
    <row r="20" spans="1:73">
      <c r="A20" s="186"/>
      <c r="B20" s="140" t="s">
        <v>1</v>
      </c>
      <c r="C20" s="140"/>
      <c r="D20" s="143">
        <f t="shared" ref="D20:S20" si="7">D5</f>
        <v>2197.3333868765521</v>
      </c>
      <c r="E20" s="143">
        <f t="shared" si="7"/>
        <v>4394.6667737531043</v>
      </c>
      <c r="F20" s="143">
        <f t="shared" si="7"/>
        <v>4394.6667737531043</v>
      </c>
      <c r="G20" s="143">
        <f t="shared" si="7"/>
        <v>4394.6667737531043</v>
      </c>
      <c r="H20" s="143">
        <f t="shared" si="7"/>
        <v>4394.6667737531043</v>
      </c>
      <c r="I20" s="143">
        <f t="shared" si="7"/>
        <v>4394.6667737531043</v>
      </c>
      <c r="J20" s="143">
        <f t="shared" si="7"/>
        <v>4394.6667737531043</v>
      </c>
      <c r="K20" s="143">
        <f t="shared" si="7"/>
        <v>4394.6667737531043</v>
      </c>
      <c r="L20" s="143">
        <f t="shared" si="7"/>
        <v>4394.6667737531043</v>
      </c>
      <c r="M20" s="143">
        <f t="shared" si="7"/>
        <v>4394.6667737531043</v>
      </c>
      <c r="N20" s="143">
        <f t="shared" si="7"/>
        <v>4394.6667737531043</v>
      </c>
      <c r="O20" s="143">
        <f t="shared" si="7"/>
        <v>4394.6667737531043</v>
      </c>
      <c r="P20" s="143">
        <f t="shared" si="7"/>
        <v>4394.6667737531043</v>
      </c>
      <c r="Q20" s="143">
        <f t="shared" si="7"/>
        <v>4394.6667737531043</v>
      </c>
      <c r="R20" s="143">
        <f t="shared" si="7"/>
        <v>4394.6667737531043</v>
      </c>
      <c r="S20" s="143">
        <f t="shared" si="7"/>
        <v>2197.3333868765521</v>
      </c>
      <c r="T20" s="143">
        <v>0</v>
      </c>
      <c r="U20" s="143">
        <v>0</v>
      </c>
      <c r="V20" s="143">
        <v>0</v>
      </c>
      <c r="W20" s="143">
        <v>0</v>
      </c>
      <c r="X20" s="143">
        <v>0</v>
      </c>
      <c r="Y20" s="143">
        <v>0</v>
      </c>
      <c r="Z20" s="143">
        <v>0</v>
      </c>
      <c r="AA20" s="143">
        <v>0</v>
      </c>
      <c r="AB20" s="143">
        <v>0</v>
      </c>
      <c r="AC20" s="143">
        <v>0</v>
      </c>
      <c r="AD20" s="143">
        <v>0</v>
      </c>
      <c r="AE20" s="143">
        <v>0</v>
      </c>
      <c r="AF20" s="143">
        <v>0</v>
      </c>
      <c r="AG20" s="143">
        <v>0</v>
      </c>
      <c r="AH20" s="143">
        <v>0</v>
      </c>
      <c r="AI20" s="143">
        <v>0</v>
      </c>
      <c r="AJ20" s="143">
        <v>0</v>
      </c>
      <c r="AK20" s="143">
        <v>0</v>
      </c>
      <c r="AL20" s="143">
        <v>0</v>
      </c>
      <c r="AM20" s="143">
        <v>0</v>
      </c>
      <c r="AN20" s="143">
        <v>0</v>
      </c>
      <c r="AO20" s="143">
        <v>0</v>
      </c>
      <c r="AP20" s="143">
        <v>0</v>
      </c>
      <c r="AQ20" s="143">
        <v>0</v>
      </c>
      <c r="AR20" s="143">
        <v>0</v>
      </c>
      <c r="AS20" s="143">
        <v>0</v>
      </c>
      <c r="AT20" s="143">
        <v>0</v>
      </c>
      <c r="AU20" s="143">
        <v>0</v>
      </c>
      <c r="AV20" s="143">
        <v>0</v>
      </c>
      <c r="AW20" s="143">
        <v>0</v>
      </c>
      <c r="AX20" s="143">
        <v>0</v>
      </c>
      <c r="AY20" s="143">
        <v>0</v>
      </c>
      <c r="AZ20" s="143">
        <v>0</v>
      </c>
      <c r="BA20" s="143">
        <v>0</v>
      </c>
      <c r="BB20" s="143">
        <v>0</v>
      </c>
      <c r="BC20" s="143">
        <v>0</v>
      </c>
      <c r="BD20" s="143">
        <v>0</v>
      </c>
      <c r="BE20" s="143">
        <v>0</v>
      </c>
      <c r="BF20" s="143">
        <v>0</v>
      </c>
      <c r="BG20" s="143">
        <v>0</v>
      </c>
      <c r="BH20" s="143">
        <v>0</v>
      </c>
      <c r="BI20" s="143">
        <v>0</v>
      </c>
      <c r="BJ20" s="143">
        <v>0</v>
      </c>
      <c r="BK20" s="143">
        <v>0</v>
      </c>
      <c r="BL20" s="143">
        <v>0</v>
      </c>
      <c r="BM20" s="143">
        <v>0</v>
      </c>
      <c r="BN20" s="143"/>
      <c r="BO20" s="143"/>
      <c r="BP20" s="143"/>
      <c r="BQ20" s="143"/>
      <c r="BR20" s="143"/>
      <c r="BS20" s="143"/>
      <c r="BT20" s="143"/>
      <c r="BU20" s="143"/>
    </row>
    <row r="21" spans="1:73">
      <c r="A21" s="186"/>
      <c r="B21" s="140" t="s">
        <v>80</v>
      </c>
      <c r="C21" s="140"/>
      <c r="D21" s="143">
        <f t="shared" ref="D21:S21" si="8">D19-D20</f>
        <v>63722.668219420004</v>
      </c>
      <c r="E21" s="143">
        <f t="shared" si="8"/>
        <v>59328.001445666901</v>
      </c>
      <c r="F21" s="143">
        <f t="shared" si="8"/>
        <v>54933.334671913799</v>
      </c>
      <c r="G21" s="143">
        <f t="shared" si="8"/>
        <v>50538.667898160696</v>
      </c>
      <c r="H21" s="143">
        <f t="shared" si="8"/>
        <v>46144.001124407594</v>
      </c>
      <c r="I21" s="143">
        <f t="shared" si="8"/>
        <v>41749.334350654492</v>
      </c>
      <c r="J21" s="143">
        <f t="shared" si="8"/>
        <v>37354.667576901389</v>
      </c>
      <c r="K21" s="143">
        <f t="shared" si="8"/>
        <v>32960.000803148287</v>
      </c>
      <c r="L21" s="143">
        <f t="shared" si="8"/>
        <v>28565.334029395184</v>
      </c>
      <c r="M21" s="143">
        <f t="shared" si="8"/>
        <v>24170.667255642082</v>
      </c>
      <c r="N21" s="143">
        <f t="shared" si="8"/>
        <v>19776.000481888979</v>
      </c>
      <c r="O21" s="143">
        <f t="shared" si="8"/>
        <v>15381.333708135875</v>
      </c>
      <c r="P21" s="143">
        <f t="shared" si="8"/>
        <v>10986.666934382771</v>
      </c>
      <c r="Q21" s="143">
        <f t="shared" si="8"/>
        <v>6592.0001606296664</v>
      </c>
      <c r="R21" s="143">
        <f t="shared" si="8"/>
        <v>2197.3333868765621</v>
      </c>
      <c r="S21" s="143">
        <f t="shared" si="8"/>
        <v>1.0004441719502211E-11</v>
      </c>
      <c r="T21" s="143">
        <v>0</v>
      </c>
      <c r="U21" s="143">
        <v>0</v>
      </c>
      <c r="V21" s="143">
        <v>0</v>
      </c>
      <c r="W21" s="143">
        <v>0</v>
      </c>
      <c r="X21" s="143">
        <v>0</v>
      </c>
      <c r="Y21" s="143">
        <v>0</v>
      </c>
      <c r="Z21" s="143">
        <v>0</v>
      </c>
      <c r="AA21" s="143">
        <v>0</v>
      </c>
      <c r="AB21" s="143">
        <v>0</v>
      </c>
      <c r="AC21" s="143">
        <v>0</v>
      </c>
      <c r="AD21" s="143">
        <v>0</v>
      </c>
      <c r="AE21" s="143">
        <v>0</v>
      </c>
      <c r="AF21" s="143">
        <v>0</v>
      </c>
      <c r="AG21" s="143">
        <v>0</v>
      </c>
      <c r="AH21" s="143">
        <v>0</v>
      </c>
      <c r="AI21" s="143">
        <v>0</v>
      </c>
      <c r="AJ21" s="143">
        <v>0</v>
      </c>
      <c r="AK21" s="143">
        <v>0</v>
      </c>
      <c r="AL21" s="143">
        <v>0</v>
      </c>
      <c r="AM21" s="143">
        <v>0</v>
      </c>
      <c r="AN21" s="143">
        <v>0</v>
      </c>
      <c r="AO21" s="143">
        <v>0</v>
      </c>
      <c r="AP21" s="143">
        <v>0</v>
      </c>
      <c r="AQ21" s="143">
        <v>0</v>
      </c>
      <c r="AR21" s="143">
        <v>0</v>
      </c>
      <c r="AS21" s="143">
        <v>0</v>
      </c>
      <c r="AT21" s="143">
        <v>0</v>
      </c>
      <c r="AU21" s="143">
        <v>0</v>
      </c>
      <c r="AV21" s="143">
        <v>0</v>
      </c>
      <c r="AW21" s="143">
        <v>0</v>
      </c>
      <c r="AX21" s="143">
        <v>0</v>
      </c>
      <c r="AY21" s="143">
        <v>0</v>
      </c>
      <c r="AZ21" s="143">
        <v>0</v>
      </c>
      <c r="BA21" s="143">
        <v>0</v>
      </c>
      <c r="BB21" s="143">
        <v>0</v>
      </c>
      <c r="BC21" s="143">
        <v>0</v>
      </c>
      <c r="BD21" s="143">
        <v>0</v>
      </c>
      <c r="BE21" s="143">
        <v>0</v>
      </c>
      <c r="BF21" s="143">
        <v>0</v>
      </c>
      <c r="BG21" s="143">
        <v>0</v>
      </c>
      <c r="BH21" s="143">
        <v>0</v>
      </c>
      <c r="BI21" s="143">
        <v>0</v>
      </c>
      <c r="BJ21" s="143">
        <v>0</v>
      </c>
      <c r="BK21" s="143">
        <v>0</v>
      </c>
      <c r="BL21" s="143">
        <v>0</v>
      </c>
      <c r="BM21" s="143">
        <v>0</v>
      </c>
      <c r="BN21" s="143"/>
      <c r="BO21" s="143"/>
      <c r="BP21" s="143"/>
      <c r="BQ21" s="143"/>
      <c r="BR21" s="143"/>
      <c r="BS21" s="143"/>
      <c r="BT21" s="143"/>
      <c r="BU21" s="143"/>
    </row>
    <row r="22" spans="1:73">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row>
    <row r="23" spans="1:73">
      <c r="A23" s="186" t="s">
        <v>82</v>
      </c>
      <c r="B23" s="140" t="s">
        <v>79</v>
      </c>
      <c r="C23" s="140"/>
      <c r="D23" s="143">
        <f>C6</f>
        <v>176501.68362278983</v>
      </c>
      <c r="E23" s="143">
        <f t="shared" ref="E23:X23" si="9">D25</f>
        <v>172089.14153222009</v>
      </c>
      <c r="F23" s="143">
        <f t="shared" si="9"/>
        <v>163264.05735108061</v>
      </c>
      <c r="G23" s="143">
        <f t="shared" si="9"/>
        <v>154438.97316994113</v>
      </c>
      <c r="H23" s="143">
        <f t="shared" si="9"/>
        <v>145613.88898880166</v>
      </c>
      <c r="I23" s="143">
        <f t="shared" si="9"/>
        <v>136788.80480766218</v>
      </c>
      <c r="J23" s="143">
        <f t="shared" si="9"/>
        <v>127963.72062652269</v>
      </c>
      <c r="K23" s="143">
        <f t="shared" si="9"/>
        <v>119138.63644538319</v>
      </c>
      <c r="L23" s="143">
        <f t="shared" si="9"/>
        <v>110313.5522642437</v>
      </c>
      <c r="M23" s="143">
        <f t="shared" si="9"/>
        <v>101488.46808310421</v>
      </c>
      <c r="N23" s="143">
        <f t="shared" si="9"/>
        <v>92663.383901964713</v>
      </c>
      <c r="O23" s="143">
        <f t="shared" si="9"/>
        <v>83838.29972082522</v>
      </c>
      <c r="P23" s="143">
        <f t="shared" si="9"/>
        <v>75013.215539685727</v>
      </c>
      <c r="Q23" s="143">
        <f t="shared" si="9"/>
        <v>66188.131358546234</v>
      </c>
      <c r="R23" s="143">
        <f t="shared" si="9"/>
        <v>57363.047177406741</v>
      </c>
      <c r="S23" s="143">
        <f t="shared" si="9"/>
        <v>48537.962996267248</v>
      </c>
      <c r="T23" s="143">
        <f t="shared" si="9"/>
        <v>39712.878815127755</v>
      </c>
      <c r="U23" s="143">
        <f t="shared" si="9"/>
        <v>30887.794633988262</v>
      </c>
      <c r="V23" s="143">
        <f t="shared" si="9"/>
        <v>22062.710452848769</v>
      </c>
      <c r="W23" s="143">
        <f t="shared" si="9"/>
        <v>13237.626271709278</v>
      </c>
      <c r="X23" s="143">
        <f t="shared" si="9"/>
        <v>4412.5420905697865</v>
      </c>
      <c r="Y23" s="143">
        <v>0</v>
      </c>
      <c r="Z23" s="143">
        <v>0</v>
      </c>
      <c r="AA23" s="143">
        <v>0</v>
      </c>
      <c r="AB23" s="143">
        <v>0</v>
      </c>
      <c r="AC23" s="143">
        <v>0</v>
      </c>
      <c r="AD23" s="143">
        <v>0</v>
      </c>
      <c r="AE23" s="143">
        <v>0</v>
      </c>
      <c r="AF23" s="143">
        <v>0</v>
      </c>
      <c r="AG23" s="143">
        <v>0</v>
      </c>
      <c r="AH23" s="143">
        <v>0</v>
      </c>
      <c r="AI23" s="143">
        <v>0</v>
      </c>
      <c r="AJ23" s="143">
        <v>0</v>
      </c>
      <c r="AK23" s="143">
        <v>0</v>
      </c>
      <c r="AL23" s="143">
        <v>0</v>
      </c>
      <c r="AM23" s="143">
        <v>0</v>
      </c>
      <c r="AN23" s="143">
        <v>0</v>
      </c>
      <c r="AO23" s="143">
        <v>0</v>
      </c>
      <c r="AP23" s="143">
        <v>0</v>
      </c>
      <c r="AQ23" s="143">
        <v>0</v>
      </c>
      <c r="AR23" s="143">
        <v>0</v>
      </c>
      <c r="AS23" s="143">
        <v>0</v>
      </c>
      <c r="AT23" s="143">
        <v>0</v>
      </c>
      <c r="AU23" s="143">
        <v>0</v>
      </c>
      <c r="AV23" s="143">
        <v>0</v>
      </c>
      <c r="AW23" s="143">
        <v>0</v>
      </c>
      <c r="AX23" s="143">
        <v>0</v>
      </c>
      <c r="AY23" s="143">
        <v>0</v>
      </c>
      <c r="AZ23" s="143">
        <v>0</v>
      </c>
      <c r="BA23" s="143">
        <v>0</v>
      </c>
      <c r="BB23" s="143">
        <v>0</v>
      </c>
      <c r="BC23" s="143">
        <v>0</v>
      </c>
      <c r="BD23" s="143">
        <v>0</v>
      </c>
      <c r="BE23" s="143">
        <v>0</v>
      </c>
      <c r="BF23" s="143">
        <v>0</v>
      </c>
      <c r="BG23" s="143">
        <v>0</v>
      </c>
      <c r="BH23" s="143">
        <v>0</v>
      </c>
      <c r="BI23" s="143">
        <v>0</v>
      </c>
      <c r="BJ23" s="143">
        <v>0</v>
      </c>
      <c r="BK23" s="143">
        <v>0</v>
      </c>
      <c r="BL23" s="143">
        <v>0</v>
      </c>
      <c r="BM23" s="143">
        <v>0</v>
      </c>
      <c r="BN23" s="143"/>
      <c r="BO23" s="143"/>
      <c r="BP23" s="143"/>
      <c r="BQ23" s="143"/>
      <c r="BR23" s="143"/>
      <c r="BS23" s="143"/>
      <c r="BT23" s="143"/>
      <c r="BU23" s="143"/>
    </row>
    <row r="24" spans="1:73">
      <c r="A24" s="186"/>
      <c r="B24" s="140" t="s">
        <v>1</v>
      </c>
      <c r="C24" s="140"/>
      <c r="D24" s="143">
        <f t="shared" ref="D24:X24" si="10">D6</f>
        <v>4412.5420905697456</v>
      </c>
      <c r="E24" s="143">
        <f t="shared" si="10"/>
        <v>8825.0841811394912</v>
      </c>
      <c r="F24" s="143">
        <f t="shared" si="10"/>
        <v>8825.0841811394912</v>
      </c>
      <c r="G24" s="143">
        <f t="shared" si="10"/>
        <v>8825.0841811394912</v>
      </c>
      <c r="H24" s="143">
        <f t="shared" si="10"/>
        <v>8825.0841811394912</v>
      </c>
      <c r="I24" s="143">
        <f t="shared" si="10"/>
        <v>8825.0841811394912</v>
      </c>
      <c r="J24" s="143">
        <f t="shared" si="10"/>
        <v>8825.0841811394912</v>
      </c>
      <c r="K24" s="143">
        <f t="shared" si="10"/>
        <v>8825.0841811394912</v>
      </c>
      <c r="L24" s="143">
        <f t="shared" si="10"/>
        <v>8825.0841811394912</v>
      </c>
      <c r="M24" s="143">
        <f t="shared" si="10"/>
        <v>8825.0841811394912</v>
      </c>
      <c r="N24" s="143">
        <f t="shared" si="10"/>
        <v>8825.0841811394912</v>
      </c>
      <c r="O24" s="143">
        <f t="shared" si="10"/>
        <v>8825.0841811394912</v>
      </c>
      <c r="P24" s="143">
        <f t="shared" si="10"/>
        <v>8825.0841811394912</v>
      </c>
      <c r="Q24" s="143">
        <f t="shared" si="10"/>
        <v>8825.0841811394912</v>
      </c>
      <c r="R24" s="143">
        <f t="shared" si="10"/>
        <v>8825.0841811394912</v>
      </c>
      <c r="S24" s="143">
        <f t="shared" si="10"/>
        <v>8825.0841811394912</v>
      </c>
      <c r="T24" s="143">
        <f t="shared" si="10"/>
        <v>8825.0841811394912</v>
      </c>
      <c r="U24" s="143">
        <f t="shared" si="10"/>
        <v>8825.0841811394912</v>
      </c>
      <c r="V24" s="143">
        <f t="shared" si="10"/>
        <v>8825.0841811394912</v>
      </c>
      <c r="W24" s="143">
        <f t="shared" si="10"/>
        <v>8825.0841811394912</v>
      </c>
      <c r="X24" s="143">
        <f t="shared" si="10"/>
        <v>4412.5420905697456</v>
      </c>
      <c r="Y24" s="143">
        <v>0</v>
      </c>
      <c r="Z24" s="143">
        <v>0</v>
      </c>
      <c r="AA24" s="143">
        <v>0</v>
      </c>
      <c r="AB24" s="143">
        <v>0</v>
      </c>
      <c r="AC24" s="143">
        <v>0</v>
      </c>
      <c r="AD24" s="143">
        <v>0</v>
      </c>
      <c r="AE24" s="143">
        <v>0</v>
      </c>
      <c r="AF24" s="143">
        <v>0</v>
      </c>
      <c r="AG24" s="143">
        <v>0</v>
      </c>
      <c r="AH24" s="143">
        <v>0</v>
      </c>
      <c r="AI24" s="143">
        <v>0</v>
      </c>
      <c r="AJ24" s="143">
        <v>0</v>
      </c>
      <c r="AK24" s="143">
        <v>0</v>
      </c>
      <c r="AL24" s="143">
        <v>0</v>
      </c>
      <c r="AM24" s="143">
        <v>0</v>
      </c>
      <c r="AN24" s="143">
        <v>0</v>
      </c>
      <c r="AO24" s="143">
        <v>0</v>
      </c>
      <c r="AP24" s="143">
        <v>0</v>
      </c>
      <c r="AQ24" s="143">
        <v>0</v>
      </c>
      <c r="AR24" s="143">
        <v>0</v>
      </c>
      <c r="AS24" s="143">
        <v>0</v>
      </c>
      <c r="AT24" s="143">
        <v>0</v>
      </c>
      <c r="AU24" s="143">
        <v>0</v>
      </c>
      <c r="AV24" s="143">
        <v>0</v>
      </c>
      <c r="AW24" s="143">
        <v>0</v>
      </c>
      <c r="AX24" s="143">
        <v>0</v>
      </c>
      <c r="AY24" s="143">
        <v>0</v>
      </c>
      <c r="AZ24" s="143">
        <v>0</v>
      </c>
      <c r="BA24" s="143">
        <v>0</v>
      </c>
      <c r="BB24" s="143">
        <v>0</v>
      </c>
      <c r="BC24" s="143">
        <v>0</v>
      </c>
      <c r="BD24" s="143">
        <v>0</v>
      </c>
      <c r="BE24" s="143">
        <v>0</v>
      </c>
      <c r="BF24" s="143">
        <v>0</v>
      </c>
      <c r="BG24" s="143">
        <v>0</v>
      </c>
      <c r="BH24" s="143">
        <v>0</v>
      </c>
      <c r="BI24" s="143">
        <v>0</v>
      </c>
      <c r="BJ24" s="143">
        <v>0</v>
      </c>
      <c r="BK24" s="143">
        <v>0</v>
      </c>
      <c r="BL24" s="143">
        <v>0</v>
      </c>
      <c r="BM24" s="143">
        <v>0</v>
      </c>
      <c r="BN24" s="143"/>
      <c r="BO24" s="143"/>
      <c r="BP24" s="143"/>
      <c r="BQ24" s="143"/>
      <c r="BR24" s="143"/>
      <c r="BS24" s="143"/>
      <c r="BT24" s="143"/>
      <c r="BU24" s="143"/>
    </row>
    <row r="25" spans="1:73">
      <c r="A25" s="186"/>
      <c r="B25" s="140" t="s">
        <v>80</v>
      </c>
      <c r="C25" s="140"/>
      <c r="D25" s="143">
        <f t="shared" ref="D25:X25" si="11">D23-D24</f>
        <v>172089.14153222009</v>
      </c>
      <c r="E25" s="143">
        <f t="shared" si="11"/>
        <v>163264.05735108061</v>
      </c>
      <c r="F25" s="143">
        <f t="shared" si="11"/>
        <v>154438.97316994113</v>
      </c>
      <c r="G25" s="143">
        <f t="shared" si="11"/>
        <v>145613.88898880166</v>
      </c>
      <c r="H25" s="143">
        <f t="shared" si="11"/>
        <v>136788.80480766218</v>
      </c>
      <c r="I25" s="143">
        <f t="shared" si="11"/>
        <v>127963.72062652269</v>
      </c>
      <c r="J25" s="143">
        <f t="shared" si="11"/>
        <v>119138.63644538319</v>
      </c>
      <c r="K25" s="143">
        <f t="shared" si="11"/>
        <v>110313.5522642437</v>
      </c>
      <c r="L25" s="143">
        <f t="shared" si="11"/>
        <v>101488.46808310421</v>
      </c>
      <c r="M25" s="143">
        <f t="shared" si="11"/>
        <v>92663.383901964713</v>
      </c>
      <c r="N25" s="143">
        <f t="shared" si="11"/>
        <v>83838.29972082522</v>
      </c>
      <c r="O25" s="143">
        <f t="shared" si="11"/>
        <v>75013.215539685727</v>
      </c>
      <c r="P25" s="143">
        <f t="shared" si="11"/>
        <v>66188.131358546234</v>
      </c>
      <c r="Q25" s="143">
        <f t="shared" si="11"/>
        <v>57363.047177406741</v>
      </c>
      <c r="R25" s="143">
        <f t="shared" si="11"/>
        <v>48537.962996267248</v>
      </c>
      <c r="S25" s="143">
        <f t="shared" si="11"/>
        <v>39712.878815127755</v>
      </c>
      <c r="T25" s="143">
        <f t="shared" si="11"/>
        <v>30887.794633988262</v>
      </c>
      <c r="U25" s="143">
        <f t="shared" si="11"/>
        <v>22062.710452848769</v>
      </c>
      <c r="V25" s="143">
        <f t="shared" si="11"/>
        <v>13237.626271709278</v>
      </c>
      <c r="W25" s="143">
        <f t="shared" si="11"/>
        <v>4412.5420905697865</v>
      </c>
      <c r="X25" s="143">
        <f t="shared" si="11"/>
        <v>4.0927261579781771E-11</v>
      </c>
      <c r="Y25" s="143">
        <v>0</v>
      </c>
      <c r="Z25" s="143">
        <v>0</v>
      </c>
      <c r="AA25" s="143">
        <v>0</v>
      </c>
      <c r="AB25" s="143">
        <v>0</v>
      </c>
      <c r="AC25" s="143">
        <v>0</v>
      </c>
      <c r="AD25" s="143">
        <v>0</v>
      </c>
      <c r="AE25" s="143">
        <v>0</v>
      </c>
      <c r="AF25" s="143">
        <v>0</v>
      </c>
      <c r="AG25" s="143">
        <v>0</v>
      </c>
      <c r="AH25" s="143">
        <v>0</v>
      </c>
      <c r="AI25" s="143">
        <v>0</v>
      </c>
      <c r="AJ25" s="143">
        <v>0</v>
      </c>
      <c r="AK25" s="143">
        <v>0</v>
      </c>
      <c r="AL25" s="143">
        <v>0</v>
      </c>
      <c r="AM25" s="143">
        <v>0</v>
      </c>
      <c r="AN25" s="143">
        <v>0</v>
      </c>
      <c r="AO25" s="143">
        <v>0</v>
      </c>
      <c r="AP25" s="143">
        <v>0</v>
      </c>
      <c r="AQ25" s="143">
        <v>0</v>
      </c>
      <c r="AR25" s="143">
        <v>0</v>
      </c>
      <c r="AS25" s="143">
        <v>0</v>
      </c>
      <c r="AT25" s="143">
        <v>0</v>
      </c>
      <c r="AU25" s="143">
        <v>0</v>
      </c>
      <c r="AV25" s="143">
        <v>0</v>
      </c>
      <c r="AW25" s="143">
        <v>0</v>
      </c>
      <c r="AX25" s="143">
        <v>0</v>
      </c>
      <c r="AY25" s="143">
        <v>0</v>
      </c>
      <c r="AZ25" s="143">
        <v>0</v>
      </c>
      <c r="BA25" s="143">
        <v>0</v>
      </c>
      <c r="BB25" s="143">
        <v>0</v>
      </c>
      <c r="BC25" s="143">
        <v>0</v>
      </c>
      <c r="BD25" s="143">
        <v>0</v>
      </c>
      <c r="BE25" s="143">
        <v>0</v>
      </c>
      <c r="BF25" s="143">
        <v>0</v>
      </c>
      <c r="BG25" s="143">
        <v>0</v>
      </c>
      <c r="BH25" s="143">
        <v>0</v>
      </c>
      <c r="BI25" s="143">
        <v>0</v>
      </c>
      <c r="BJ25" s="143">
        <v>0</v>
      </c>
      <c r="BK25" s="143">
        <v>0</v>
      </c>
      <c r="BL25" s="143">
        <v>0</v>
      </c>
      <c r="BM25" s="143">
        <v>0</v>
      </c>
      <c r="BN25" s="143"/>
      <c r="BO25" s="143"/>
      <c r="BP25" s="143"/>
      <c r="BQ25" s="143"/>
      <c r="BR25" s="143"/>
      <c r="BS25" s="143"/>
      <c r="BT25" s="143"/>
      <c r="BU25" s="143"/>
    </row>
    <row r="26" spans="1:73">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BT26" s="144"/>
      <c r="BU26" s="144"/>
    </row>
    <row r="27" spans="1:73">
      <c r="A27" s="186" t="s">
        <v>90</v>
      </c>
      <c r="B27" s="140" t="s">
        <v>79</v>
      </c>
      <c r="C27" s="140"/>
      <c r="D27" s="143">
        <f>C7</f>
        <v>123878.97447742218</v>
      </c>
      <c r="E27" s="143">
        <f t="shared" ref="E27:AC27" si="12">D29</f>
        <v>121401.39498787373</v>
      </c>
      <c r="F27" s="143">
        <f t="shared" si="12"/>
        <v>116446.23600877685</v>
      </c>
      <c r="G27" s="143">
        <f t="shared" si="12"/>
        <v>111491.07702967996</v>
      </c>
      <c r="H27" s="143">
        <f t="shared" si="12"/>
        <v>106535.91805058307</v>
      </c>
      <c r="I27" s="143">
        <f t="shared" si="12"/>
        <v>101580.75907148619</v>
      </c>
      <c r="J27" s="143">
        <f t="shared" si="12"/>
        <v>96625.600092389301</v>
      </c>
      <c r="K27" s="143">
        <f t="shared" si="12"/>
        <v>91670.441113292414</v>
      </c>
      <c r="L27" s="143">
        <f t="shared" si="12"/>
        <v>86715.282134195528</v>
      </c>
      <c r="M27" s="143">
        <f t="shared" si="12"/>
        <v>81760.123155098641</v>
      </c>
      <c r="N27" s="143">
        <f t="shared" si="12"/>
        <v>76804.964176001755</v>
      </c>
      <c r="O27" s="143">
        <f t="shared" si="12"/>
        <v>71849.805196904868</v>
      </c>
      <c r="P27" s="143">
        <f t="shared" si="12"/>
        <v>66894.646217807982</v>
      </c>
      <c r="Q27" s="143">
        <f t="shared" si="12"/>
        <v>61939.487238711095</v>
      </c>
      <c r="R27" s="143">
        <f t="shared" si="12"/>
        <v>56984.328259614209</v>
      </c>
      <c r="S27" s="143">
        <f t="shared" si="12"/>
        <v>52029.169280517322</v>
      </c>
      <c r="T27" s="143">
        <f t="shared" si="12"/>
        <v>47074.010301420436</v>
      </c>
      <c r="U27" s="143">
        <f t="shared" si="12"/>
        <v>42118.85132232355</v>
      </c>
      <c r="V27" s="143">
        <f t="shared" si="12"/>
        <v>37163.692343226663</v>
      </c>
      <c r="W27" s="143">
        <f t="shared" si="12"/>
        <v>32208.533364129777</v>
      </c>
      <c r="X27" s="143">
        <f t="shared" si="12"/>
        <v>27253.37438503289</v>
      </c>
      <c r="Y27" s="143">
        <f t="shared" si="12"/>
        <v>22298.215405936004</v>
      </c>
      <c r="Z27" s="143">
        <f t="shared" si="12"/>
        <v>17343.056426839117</v>
      </c>
      <c r="AA27" s="143">
        <f t="shared" si="12"/>
        <v>12387.897447742231</v>
      </c>
      <c r="AB27" s="143">
        <f t="shared" si="12"/>
        <v>7432.7384686453433</v>
      </c>
      <c r="AC27" s="143">
        <f t="shared" si="12"/>
        <v>2477.579489548456</v>
      </c>
      <c r="AD27" s="143">
        <v>0</v>
      </c>
      <c r="AE27" s="143">
        <v>0</v>
      </c>
      <c r="AF27" s="143">
        <v>0</v>
      </c>
      <c r="AG27" s="143">
        <v>0</v>
      </c>
      <c r="AH27" s="143">
        <v>0</v>
      </c>
      <c r="AI27" s="143">
        <v>0</v>
      </c>
      <c r="AJ27" s="143">
        <v>0</v>
      </c>
      <c r="AK27" s="143">
        <v>0</v>
      </c>
      <c r="AL27" s="143">
        <v>0</v>
      </c>
      <c r="AM27" s="143">
        <v>0</v>
      </c>
      <c r="AN27" s="143">
        <v>0</v>
      </c>
      <c r="AO27" s="143">
        <v>0</v>
      </c>
      <c r="AP27" s="143">
        <v>0</v>
      </c>
      <c r="AQ27" s="143">
        <v>0</v>
      </c>
      <c r="AR27" s="143">
        <v>0</v>
      </c>
      <c r="AS27" s="143">
        <v>0</v>
      </c>
      <c r="AT27" s="143">
        <v>0</v>
      </c>
      <c r="AU27" s="143">
        <v>0</v>
      </c>
      <c r="AV27" s="143">
        <v>0</v>
      </c>
      <c r="AW27" s="143">
        <v>0</v>
      </c>
      <c r="AX27" s="143">
        <v>0</v>
      </c>
      <c r="AY27" s="143">
        <v>0</v>
      </c>
      <c r="AZ27" s="143">
        <v>0</v>
      </c>
      <c r="BA27" s="143">
        <v>0</v>
      </c>
      <c r="BB27" s="143">
        <v>0</v>
      </c>
      <c r="BC27" s="143">
        <v>0</v>
      </c>
      <c r="BD27" s="143">
        <v>0</v>
      </c>
      <c r="BE27" s="143">
        <v>0</v>
      </c>
      <c r="BF27" s="143">
        <v>0</v>
      </c>
      <c r="BG27" s="143">
        <v>0</v>
      </c>
      <c r="BH27" s="143">
        <v>0</v>
      </c>
      <c r="BI27" s="143">
        <v>0</v>
      </c>
      <c r="BJ27" s="143">
        <v>0</v>
      </c>
      <c r="BK27" s="143">
        <v>0</v>
      </c>
      <c r="BL27" s="143">
        <v>0</v>
      </c>
      <c r="BM27" s="143">
        <v>0</v>
      </c>
      <c r="BN27" s="143"/>
      <c r="BO27" s="143"/>
      <c r="BP27" s="143"/>
      <c r="BQ27" s="143"/>
      <c r="BR27" s="143"/>
      <c r="BS27" s="143"/>
      <c r="BT27" s="143"/>
      <c r="BU27" s="143"/>
    </row>
    <row r="28" spans="1:73">
      <c r="A28" s="186"/>
      <c r="B28" s="140" t="s">
        <v>1</v>
      </c>
      <c r="C28" s="140"/>
      <c r="D28" s="143">
        <f t="shared" ref="D28:AC28" si="13">D7</f>
        <v>2477.5794895484437</v>
      </c>
      <c r="E28" s="143">
        <f t="shared" si="13"/>
        <v>4955.1589790968874</v>
      </c>
      <c r="F28" s="143">
        <f t="shared" si="13"/>
        <v>4955.1589790968874</v>
      </c>
      <c r="G28" s="143">
        <f t="shared" si="13"/>
        <v>4955.1589790968874</v>
      </c>
      <c r="H28" s="143">
        <f t="shared" si="13"/>
        <v>4955.1589790968874</v>
      </c>
      <c r="I28" s="143">
        <f t="shared" si="13"/>
        <v>4955.1589790968874</v>
      </c>
      <c r="J28" s="143">
        <f t="shared" si="13"/>
        <v>4955.1589790968874</v>
      </c>
      <c r="K28" s="143">
        <f t="shared" si="13"/>
        <v>4955.1589790968874</v>
      </c>
      <c r="L28" s="143">
        <f t="shared" si="13"/>
        <v>4955.1589790968874</v>
      </c>
      <c r="M28" s="143">
        <f t="shared" si="13"/>
        <v>4955.1589790968874</v>
      </c>
      <c r="N28" s="143">
        <f t="shared" si="13"/>
        <v>4955.1589790968874</v>
      </c>
      <c r="O28" s="143">
        <f t="shared" si="13"/>
        <v>4955.1589790968874</v>
      </c>
      <c r="P28" s="143">
        <f t="shared" si="13"/>
        <v>4955.1589790968874</v>
      </c>
      <c r="Q28" s="143">
        <f t="shared" si="13"/>
        <v>4955.1589790968874</v>
      </c>
      <c r="R28" s="143">
        <f t="shared" si="13"/>
        <v>4955.1589790968874</v>
      </c>
      <c r="S28" s="143">
        <f t="shared" si="13"/>
        <v>4955.1589790968874</v>
      </c>
      <c r="T28" s="143">
        <f t="shared" si="13"/>
        <v>4955.1589790968874</v>
      </c>
      <c r="U28" s="143">
        <f t="shared" si="13"/>
        <v>4955.1589790968874</v>
      </c>
      <c r="V28" s="143">
        <f t="shared" si="13"/>
        <v>4955.1589790968874</v>
      </c>
      <c r="W28" s="143">
        <f t="shared" si="13"/>
        <v>4955.1589790968874</v>
      </c>
      <c r="X28" s="143">
        <f t="shared" si="13"/>
        <v>4955.1589790968874</v>
      </c>
      <c r="Y28" s="143">
        <f t="shared" si="13"/>
        <v>4955.1589790968874</v>
      </c>
      <c r="Z28" s="143">
        <f t="shared" si="13"/>
        <v>4955.1589790968874</v>
      </c>
      <c r="AA28" s="143">
        <f t="shared" si="13"/>
        <v>4955.1589790968874</v>
      </c>
      <c r="AB28" s="143">
        <f t="shared" si="13"/>
        <v>4955.1589790968874</v>
      </c>
      <c r="AC28" s="143">
        <f t="shared" si="13"/>
        <v>2477.5794895484437</v>
      </c>
      <c r="AD28" s="143">
        <v>0</v>
      </c>
      <c r="AE28" s="143">
        <v>0</v>
      </c>
      <c r="AF28" s="143">
        <v>0</v>
      </c>
      <c r="AG28" s="143">
        <v>0</v>
      </c>
      <c r="AH28" s="143">
        <v>0</v>
      </c>
      <c r="AI28" s="143">
        <v>0</v>
      </c>
      <c r="AJ28" s="143">
        <v>0</v>
      </c>
      <c r="AK28" s="143">
        <v>0</v>
      </c>
      <c r="AL28" s="143">
        <v>0</v>
      </c>
      <c r="AM28" s="143">
        <v>0</v>
      </c>
      <c r="AN28" s="143">
        <v>0</v>
      </c>
      <c r="AO28" s="143">
        <v>0</v>
      </c>
      <c r="AP28" s="143">
        <v>0</v>
      </c>
      <c r="AQ28" s="143">
        <v>0</v>
      </c>
      <c r="AR28" s="143">
        <v>0</v>
      </c>
      <c r="AS28" s="143">
        <v>0</v>
      </c>
      <c r="AT28" s="143">
        <v>0</v>
      </c>
      <c r="AU28" s="143">
        <v>0</v>
      </c>
      <c r="AV28" s="143">
        <v>0</v>
      </c>
      <c r="AW28" s="143">
        <v>0</v>
      </c>
      <c r="AX28" s="143">
        <v>0</v>
      </c>
      <c r="AY28" s="143">
        <v>0</v>
      </c>
      <c r="AZ28" s="143">
        <v>0</v>
      </c>
      <c r="BA28" s="143">
        <v>0</v>
      </c>
      <c r="BB28" s="143">
        <v>0</v>
      </c>
      <c r="BC28" s="143">
        <v>0</v>
      </c>
      <c r="BD28" s="143">
        <v>0</v>
      </c>
      <c r="BE28" s="143">
        <v>0</v>
      </c>
      <c r="BF28" s="143">
        <v>0</v>
      </c>
      <c r="BG28" s="143">
        <v>0</v>
      </c>
      <c r="BH28" s="143">
        <v>0</v>
      </c>
      <c r="BI28" s="143">
        <v>0</v>
      </c>
      <c r="BJ28" s="143">
        <v>0</v>
      </c>
      <c r="BK28" s="143">
        <v>0</v>
      </c>
      <c r="BL28" s="143">
        <v>0</v>
      </c>
      <c r="BM28" s="143">
        <v>0</v>
      </c>
      <c r="BN28" s="143"/>
      <c r="BO28" s="143"/>
      <c r="BP28" s="143"/>
      <c r="BQ28" s="143"/>
      <c r="BR28" s="143"/>
      <c r="BS28" s="143"/>
      <c r="BT28" s="143"/>
      <c r="BU28" s="143"/>
    </row>
    <row r="29" spans="1:73">
      <c r="A29" s="186"/>
      <c r="B29" s="140" t="s">
        <v>80</v>
      </c>
      <c r="C29" s="140"/>
      <c r="D29" s="143">
        <f t="shared" ref="D29:AC29" si="14">D27-D28</f>
        <v>121401.39498787373</v>
      </c>
      <c r="E29" s="143">
        <f t="shared" si="14"/>
        <v>116446.23600877685</v>
      </c>
      <c r="F29" s="143">
        <f t="shared" si="14"/>
        <v>111491.07702967996</v>
      </c>
      <c r="G29" s="143">
        <f t="shared" si="14"/>
        <v>106535.91805058307</v>
      </c>
      <c r="H29" s="143">
        <f t="shared" si="14"/>
        <v>101580.75907148619</v>
      </c>
      <c r="I29" s="143">
        <f t="shared" si="14"/>
        <v>96625.600092389301</v>
      </c>
      <c r="J29" s="143">
        <f t="shared" si="14"/>
        <v>91670.441113292414</v>
      </c>
      <c r="K29" s="143">
        <f t="shared" si="14"/>
        <v>86715.282134195528</v>
      </c>
      <c r="L29" s="143">
        <f t="shared" si="14"/>
        <v>81760.123155098641</v>
      </c>
      <c r="M29" s="143">
        <f t="shared" si="14"/>
        <v>76804.964176001755</v>
      </c>
      <c r="N29" s="143">
        <f t="shared" si="14"/>
        <v>71849.805196904868</v>
      </c>
      <c r="O29" s="143">
        <f t="shared" si="14"/>
        <v>66894.646217807982</v>
      </c>
      <c r="P29" s="143">
        <f t="shared" si="14"/>
        <v>61939.487238711095</v>
      </c>
      <c r="Q29" s="143">
        <f t="shared" si="14"/>
        <v>56984.328259614209</v>
      </c>
      <c r="R29" s="143">
        <f t="shared" si="14"/>
        <v>52029.169280517322</v>
      </c>
      <c r="S29" s="143">
        <f t="shared" si="14"/>
        <v>47074.010301420436</v>
      </c>
      <c r="T29" s="143">
        <f t="shared" si="14"/>
        <v>42118.85132232355</v>
      </c>
      <c r="U29" s="143">
        <f t="shared" si="14"/>
        <v>37163.692343226663</v>
      </c>
      <c r="V29" s="143">
        <f t="shared" si="14"/>
        <v>32208.533364129777</v>
      </c>
      <c r="W29" s="143">
        <f t="shared" si="14"/>
        <v>27253.37438503289</v>
      </c>
      <c r="X29" s="143">
        <f t="shared" si="14"/>
        <v>22298.215405936004</v>
      </c>
      <c r="Y29" s="143">
        <f t="shared" si="14"/>
        <v>17343.056426839117</v>
      </c>
      <c r="Z29" s="143">
        <f t="shared" si="14"/>
        <v>12387.897447742231</v>
      </c>
      <c r="AA29" s="143">
        <f t="shared" si="14"/>
        <v>7432.7384686453433</v>
      </c>
      <c r="AB29" s="143">
        <f t="shared" si="14"/>
        <v>2477.579489548456</v>
      </c>
      <c r="AC29" s="143">
        <f t="shared" si="14"/>
        <v>1.2278178473934531E-11</v>
      </c>
      <c r="AD29" s="143">
        <v>0</v>
      </c>
      <c r="AE29" s="143">
        <v>0</v>
      </c>
      <c r="AF29" s="143">
        <v>0</v>
      </c>
      <c r="AG29" s="143">
        <v>0</v>
      </c>
      <c r="AH29" s="143">
        <v>0</v>
      </c>
      <c r="AI29" s="143">
        <v>0</v>
      </c>
      <c r="AJ29" s="143">
        <v>0</v>
      </c>
      <c r="AK29" s="143">
        <v>0</v>
      </c>
      <c r="AL29" s="143">
        <v>0</v>
      </c>
      <c r="AM29" s="143">
        <v>0</v>
      </c>
      <c r="AN29" s="143">
        <v>0</v>
      </c>
      <c r="AO29" s="143">
        <v>0</v>
      </c>
      <c r="AP29" s="143">
        <v>0</v>
      </c>
      <c r="AQ29" s="143">
        <v>0</v>
      </c>
      <c r="AR29" s="143">
        <v>0</v>
      </c>
      <c r="AS29" s="143">
        <v>0</v>
      </c>
      <c r="AT29" s="143">
        <v>0</v>
      </c>
      <c r="AU29" s="143">
        <v>0</v>
      </c>
      <c r="AV29" s="143">
        <v>0</v>
      </c>
      <c r="AW29" s="143">
        <v>0</v>
      </c>
      <c r="AX29" s="143">
        <v>0</v>
      </c>
      <c r="AY29" s="143">
        <v>0</v>
      </c>
      <c r="AZ29" s="143">
        <v>0</v>
      </c>
      <c r="BA29" s="143">
        <v>0</v>
      </c>
      <c r="BB29" s="143">
        <v>0</v>
      </c>
      <c r="BC29" s="143">
        <v>0</v>
      </c>
      <c r="BD29" s="143">
        <v>0</v>
      </c>
      <c r="BE29" s="143">
        <v>0</v>
      </c>
      <c r="BF29" s="143">
        <v>0</v>
      </c>
      <c r="BG29" s="143">
        <v>0</v>
      </c>
      <c r="BH29" s="143">
        <v>0</v>
      </c>
      <c r="BI29" s="143">
        <v>0</v>
      </c>
      <c r="BJ29" s="143">
        <v>0</v>
      </c>
      <c r="BK29" s="143">
        <v>0</v>
      </c>
      <c r="BL29" s="143">
        <v>0</v>
      </c>
      <c r="BM29" s="143">
        <v>0</v>
      </c>
      <c r="BN29" s="143"/>
      <c r="BO29" s="143"/>
      <c r="BP29" s="143"/>
      <c r="BQ29" s="143"/>
      <c r="BR29" s="143"/>
      <c r="BS29" s="143"/>
      <c r="BT29" s="143"/>
      <c r="BU29" s="143"/>
    </row>
    <row r="30" spans="1:73">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row>
    <row r="31" spans="1:73">
      <c r="A31" s="186" t="s">
        <v>83</v>
      </c>
      <c r="B31" s="140" t="s">
        <v>79</v>
      </c>
      <c r="C31" s="140"/>
      <c r="D31" s="143">
        <f>C8</f>
        <v>489263.52077529853</v>
      </c>
      <c r="E31" s="143">
        <f t="shared" ref="E31:AH31" si="15">D33</f>
        <v>481109.1287623769</v>
      </c>
      <c r="F31" s="143">
        <f t="shared" si="15"/>
        <v>464800.34473653359</v>
      </c>
      <c r="G31" s="143">
        <f t="shared" si="15"/>
        <v>448491.56071069033</v>
      </c>
      <c r="H31" s="143">
        <f t="shared" si="15"/>
        <v>432182.77668484708</v>
      </c>
      <c r="I31" s="143">
        <f t="shared" si="15"/>
        <v>415873.99265900382</v>
      </c>
      <c r="J31" s="143">
        <f t="shared" si="15"/>
        <v>399565.20863316057</v>
      </c>
      <c r="K31" s="143">
        <f t="shared" si="15"/>
        <v>383256.42460731731</v>
      </c>
      <c r="L31" s="143">
        <f t="shared" si="15"/>
        <v>366947.64058147406</v>
      </c>
      <c r="M31" s="143">
        <f t="shared" si="15"/>
        <v>350638.8565556308</v>
      </c>
      <c r="N31" s="143">
        <f t="shared" si="15"/>
        <v>334330.07252978755</v>
      </c>
      <c r="O31" s="143">
        <f t="shared" si="15"/>
        <v>318021.28850394429</v>
      </c>
      <c r="P31" s="143">
        <f t="shared" si="15"/>
        <v>301712.50447810104</v>
      </c>
      <c r="Q31" s="143">
        <f t="shared" si="15"/>
        <v>285403.72045225778</v>
      </c>
      <c r="R31" s="143">
        <f t="shared" si="15"/>
        <v>269094.93642641453</v>
      </c>
      <c r="S31" s="143">
        <f t="shared" si="15"/>
        <v>252786.15240057124</v>
      </c>
      <c r="T31" s="143">
        <f t="shared" si="15"/>
        <v>236477.36837472796</v>
      </c>
      <c r="U31" s="143">
        <f t="shared" si="15"/>
        <v>220168.58434888467</v>
      </c>
      <c r="V31" s="143">
        <f t="shared" si="15"/>
        <v>203859.80032304139</v>
      </c>
      <c r="W31" s="143">
        <f t="shared" si="15"/>
        <v>187551.0162971981</v>
      </c>
      <c r="X31" s="143">
        <f t="shared" si="15"/>
        <v>171242.23227135482</v>
      </c>
      <c r="Y31" s="143">
        <f t="shared" si="15"/>
        <v>154933.44824551154</v>
      </c>
      <c r="Z31" s="143">
        <f t="shared" si="15"/>
        <v>138624.66421966825</v>
      </c>
      <c r="AA31" s="143">
        <f t="shared" si="15"/>
        <v>122315.88019382497</v>
      </c>
      <c r="AB31" s="143">
        <f t="shared" si="15"/>
        <v>106007.09616798168</v>
      </c>
      <c r="AC31" s="143">
        <f t="shared" si="15"/>
        <v>89698.312142138398</v>
      </c>
      <c r="AD31" s="143">
        <f t="shared" si="15"/>
        <v>73389.528116295114</v>
      </c>
      <c r="AE31" s="143">
        <f t="shared" si="15"/>
        <v>57080.74409045183</v>
      </c>
      <c r="AF31" s="143">
        <f t="shared" si="15"/>
        <v>40771.960064608546</v>
      </c>
      <c r="AG31" s="143">
        <f t="shared" si="15"/>
        <v>24463.176038765261</v>
      </c>
      <c r="AH31" s="143">
        <f t="shared" si="15"/>
        <v>8154.3920129219769</v>
      </c>
      <c r="AI31" s="143">
        <v>0</v>
      </c>
      <c r="AJ31" s="143">
        <v>0</v>
      </c>
      <c r="AK31" s="143">
        <v>0</v>
      </c>
      <c r="AL31" s="143">
        <v>0</v>
      </c>
      <c r="AM31" s="143">
        <v>0</v>
      </c>
      <c r="AN31" s="143">
        <v>0</v>
      </c>
      <c r="AO31" s="143">
        <v>0</v>
      </c>
      <c r="AP31" s="143">
        <v>0</v>
      </c>
      <c r="AQ31" s="143">
        <v>0</v>
      </c>
      <c r="AR31" s="143">
        <v>0</v>
      </c>
      <c r="AS31" s="143">
        <v>0</v>
      </c>
      <c r="AT31" s="143">
        <v>0</v>
      </c>
      <c r="AU31" s="143">
        <v>0</v>
      </c>
      <c r="AV31" s="143">
        <v>0</v>
      </c>
      <c r="AW31" s="143">
        <v>0</v>
      </c>
      <c r="AX31" s="143">
        <v>0</v>
      </c>
      <c r="AY31" s="143">
        <v>0</v>
      </c>
      <c r="AZ31" s="143">
        <v>0</v>
      </c>
      <c r="BA31" s="143">
        <v>0</v>
      </c>
      <c r="BB31" s="143">
        <v>0</v>
      </c>
      <c r="BC31" s="143">
        <v>0</v>
      </c>
      <c r="BD31" s="143">
        <v>0</v>
      </c>
      <c r="BE31" s="143">
        <v>0</v>
      </c>
      <c r="BF31" s="143">
        <v>0</v>
      </c>
      <c r="BG31" s="143">
        <v>0</v>
      </c>
      <c r="BH31" s="143">
        <v>0</v>
      </c>
      <c r="BI31" s="143">
        <v>0</v>
      </c>
      <c r="BJ31" s="143">
        <v>0</v>
      </c>
      <c r="BK31" s="143">
        <v>0</v>
      </c>
      <c r="BL31" s="143">
        <v>0</v>
      </c>
      <c r="BM31" s="143">
        <v>0</v>
      </c>
      <c r="BN31" s="143"/>
      <c r="BO31" s="143"/>
      <c r="BP31" s="143"/>
      <c r="BQ31" s="143"/>
      <c r="BR31" s="143"/>
      <c r="BS31" s="143"/>
      <c r="BT31" s="143"/>
      <c r="BU31" s="143"/>
    </row>
    <row r="32" spans="1:73">
      <c r="A32" s="186"/>
      <c r="B32" s="140" t="s">
        <v>1</v>
      </c>
      <c r="C32" s="140"/>
      <c r="D32" s="143">
        <f t="shared" ref="D32:AH32" si="16">D8</f>
        <v>8154.3920129216422</v>
      </c>
      <c r="E32" s="143">
        <f t="shared" si="16"/>
        <v>16308.784025843284</v>
      </c>
      <c r="F32" s="143">
        <f t="shared" si="16"/>
        <v>16308.784025843284</v>
      </c>
      <c r="G32" s="143">
        <f t="shared" si="16"/>
        <v>16308.784025843284</v>
      </c>
      <c r="H32" s="143">
        <f t="shared" si="16"/>
        <v>16308.784025843284</v>
      </c>
      <c r="I32" s="143">
        <f t="shared" si="16"/>
        <v>16308.784025843284</v>
      </c>
      <c r="J32" s="143">
        <f t="shared" si="16"/>
        <v>16308.784025843284</v>
      </c>
      <c r="K32" s="143">
        <f t="shared" si="16"/>
        <v>16308.784025843284</v>
      </c>
      <c r="L32" s="143">
        <f t="shared" si="16"/>
        <v>16308.784025843284</v>
      </c>
      <c r="M32" s="143">
        <f t="shared" si="16"/>
        <v>16308.784025843284</v>
      </c>
      <c r="N32" s="143">
        <f t="shared" si="16"/>
        <v>16308.784025843284</v>
      </c>
      <c r="O32" s="143">
        <f t="shared" si="16"/>
        <v>16308.784025843284</v>
      </c>
      <c r="P32" s="143">
        <f t="shared" si="16"/>
        <v>16308.784025843284</v>
      </c>
      <c r="Q32" s="143">
        <f t="shared" si="16"/>
        <v>16308.784025843284</v>
      </c>
      <c r="R32" s="143">
        <f t="shared" si="16"/>
        <v>16308.784025843284</v>
      </c>
      <c r="S32" s="143">
        <f t="shared" si="16"/>
        <v>16308.784025843284</v>
      </c>
      <c r="T32" s="143">
        <f t="shared" si="16"/>
        <v>16308.784025843284</v>
      </c>
      <c r="U32" s="143">
        <f t="shared" si="16"/>
        <v>16308.784025843284</v>
      </c>
      <c r="V32" s="143">
        <f t="shared" si="16"/>
        <v>16308.784025843284</v>
      </c>
      <c r="W32" s="143">
        <f t="shared" si="16"/>
        <v>16308.784025843284</v>
      </c>
      <c r="X32" s="143">
        <f t="shared" si="16"/>
        <v>16308.784025843284</v>
      </c>
      <c r="Y32" s="143">
        <f t="shared" si="16"/>
        <v>16308.784025843284</v>
      </c>
      <c r="Z32" s="143">
        <f t="shared" si="16"/>
        <v>16308.784025843284</v>
      </c>
      <c r="AA32" s="143">
        <f t="shared" si="16"/>
        <v>16308.784025843284</v>
      </c>
      <c r="AB32" s="143">
        <f t="shared" si="16"/>
        <v>16308.784025843284</v>
      </c>
      <c r="AC32" s="143">
        <f t="shared" si="16"/>
        <v>16308.784025843284</v>
      </c>
      <c r="AD32" s="143">
        <f t="shared" si="16"/>
        <v>16308.784025843284</v>
      </c>
      <c r="AE32" s="143">
        <f t="shared" si="16"/>
        <v>16308.784025843284</v>
      </c>
      <c r="AF32" s="143">
        <f t="shared" si="16"/>
        <v>16308.784025843284</v>
      </c>
      <c r="AG32" s="143">
        <f t="shared" si="16"/>
        <v>16308.784025843284</v>
      </c>
      <c r="AH32" s="143">
        <f t="shared" si="16"/>
        <v>8154.3920129216422</v>
      </c>
      <c r="AI32" s="143">
        <v>0</v>
      </c>
      <c r="AJ32" s="143">
        <v>0</v>
      </c>
      <c r="AK32" s="143">
        <v>0</v>
      </c>
      <c r="AL32" s="143">
        <v>0</v>
      </c>
      <c r="AM32" s="143">
        <v>0</v>
      </c>
      <c r="AN32" s="143">
        <v>0</v>
      </c>
      <c r="AO32" s="143">
        <v>0</v>
      </c>
      <c r="AP32" s="143">
        <v>0</v>
      </c>
      <c r="AQ32" s="143">
        <v>0</v>
      </c>
      <c r="AR32" s="143">
        <v>0</v>
      </c>
      <c r="AS32" s="143">
        <v>0</v>
      </c>
      <c r="AT32" s="143">
        <v>0</v>
      </c>
      <c r="AU32" s="143">
        <v>0</v>
      </c>
      <c r="AV32" s="143">
        <v>0</v>
      </c>
      <c r="AW32" s="143">
        <v>0</v>
      </c>
      <c r="AX32" s="143">
        <v>0</v>
      </c>
      <c r="AY32" s="143">
        <v>0</v>
      </c>
      <c r="AZ32" s="143">
        <v>0</v>
      </c>
      <c r="BA32" s="143">
        <v>0</v>
      </c>
      <c r="BB32" s="143">
        <v>0</v>
      </c>
      <c r="BC32" s="143">
        <v>0</v>
      </c>
      <c r="BD32" s="143">
        <v>0</v>
      </c>
      <c r="BE32" s="143">
        <v>0</v>
      </c>
      <c r="BF32" s="143">
        <v>0</v>
      </c>
      <c r="BG32" s="143">
        <v>0</v>
      </c>
      <c r="BH32" s="143">
        <v>0</v>
      </c>
      <c r="BI32" s="143">
        <v>0</v>
      </c>
      <c r="BJ32" s="143">
        <v>0</v>
      </c>
      <c r="BK32" s="143">
        <v>0</v>
      </c>
      <c r="BL32" s="143">
        <v>0</v>
      </c>
      <c r="BM32" s="143">
        <v>0</v>
      </c>
      <c r="BN32" s="143"/>
      <c r="BO32" s="143"/>
      <c r="BP32" s="143"/>
      <c r="BQ32" s="143"/>
      <c r="BR32" s="143"/>
      <c r="BS32" s="143"/>
      <c r="BT32" s="143"/>
      <c r="BU32" s="143"/>
    </row>
    <row r="33" spans="1:73">
      <c r="A33" s="186"/>
      <c r="B33" s="140" t="s">
        <v>80</v>
      </c>
      <c r="C33" s="140"/>
      <c r="D33" s="143">
        <f t="shared" ref="D33:AH33" si="17">D31-D32</f>
        <v>481109.1287623769</v>
      </c>
      <c r="E33" s="143">
        <f t="shared" si="17"/>
        <v>464800.34473653359</v>
      </c>
      <c r="F33" s="143">
        <f t="shared" si="17"/>
        <v>448491.56071069033</v>
      </c>
      <c r="G33" s="143">
        <f t="shared" si="17"/>
        <v>432182.77668484708</v>
      </c>
      <c r="H33" s="143">
        <f t="shared" si="17"/>
        <v>415873.99265900382</v>
      </c>
      <c r="I33" s="143">
        <f t="shared" si="17"/>
        <v>399565.20863316057</v>
      </c>
      <c r="J33" s="143">
        <f t="shared" si="17"/>
        <v>383256.42460731731</v>
      </c>
      <c r="K33" s="143">
        <f t="shared" si="17"/>
        <v>366947.64058147406</v>
      </c>
      <c r="L33" s="143">
        <f t="shared" si="17"/>
        <v>350638.8565556308</v>
      </c>
      <c r="M33" s="143">
        <f t="shared" si="17"/>
        <v>334330.07252978755</v>
      </c>
      <c r="N33" s="143">
        <f t="shared" si="17"/>
        <v>318021.28850394429</v>
      </c>
      <c r="O33" s="143">
        <f t="shared" si="17"/>
        <v>301712.50447810104</v>
      </c>
      <c r="P33" s="143">
        <f t="shared" si="17"/>
        <v>285403.72045225778</v>
      </c>
      <c r="Q33" s="143">
        <f t="shared" si="17"/>
        <v>269094.93642641453</v>
      </c>
      <c r="R33" s="143">
        <f t="shared" si="17"/>
        <v>252786.15240057124</v>
      </c>
      <c r="S33" s="143">
        <f t="shared" si="17"/>
        <v>236477.36837472796</v>
      </c>
      <c r="T33" s="143">
        <f t="shared" si="17"/>
        <v>220168.58434888467</v>
      </c>
      <c r="U33" s="143">
        <f t="shared" si="17"/>
        <v>203859.80032304139</v>
      </c>
      <c r="V33" s="143">
        <f t="shared" si="17"/>
        <v>187551.0162971981</v>
      </c>
      <c r="W33" s="143">
        <f t="shared" si="17"/>
        <v>171242.23227135482</v>
      </c>
      <c r="X33" s="143">
        <f t="shared" si="17"/>
        <v>154933.44824551154</v>
      </c>
      <c r="Y33" s="143">
        <f t="shared" si="17"/>
        <v>138624.66421966825</v>
      </c>
      <c r="Z33" s="143">
        <f t="shared" si="17"/>
        <v>122315.88019382497</v>
      </c>
      <c r="AA33" s="143">
        <f t="shared" si="17"/>
        <v>106007.09616798168</v>
      </c>
      <c r="AB33" s="143">
        <f t="shared" si="17"/>
        <v>89698.312142138398</v>
      </c>
      <c r="AC33" s="143">
        <f t="shared" si="17"/>
        <v>73389.528116295114</v>
      </c>
      <c r="AD33" s="143">
        <f t="shared" si="17"/>
        <v>57080.74409045183</v>
      </c>
      <c r="AE33" s="143">
        <f t="shared" si="17"/>
        <v>40771.960064608546</v>
      </c>
      <c r="AF33" s="143">
        <f t="shared" si="17"/>
        <v>24463.176038765261</v>
      </c>
      <c r="AG33" s="143">
        <f t="shared" si="17"/>
        <v>8154.3920129219769</v>
      </c>
      <c r="AH33" s="143">
        <f t="shared" si="17"/>
        <v>3.3469405025243759E-10</v>
      </c>
      <c r="AI33" s="143">
        <v>0</v>
      </c>
      <c r="AJ33" s="143">
        <v>0</v>
      </c>
      <c r="AK33" s="143">
        <v>0</v>
      </c>
      <c r="AL33" s="143">
        <v>0</v>
      </c>
      <c r="AM33" s="143">
        <v>0</v>
      </c>
      <c r="AN33" s="143">
        <v>0</v>
      </c>
      <c r="AO33" s="143">
        <v>0</v>
      </c>
      <c r="AP33" s="143">
        <v>0</v>
      </c>
      <c r="AQ33" s="143">
        <v>0</v>
      </c>
      <c r="AR33" s="143">
        <v>0</v>
      </c>
      <c r="AS33" s="143">
        <v>0</v>
      </c>
      <c r="AT33" s="143">
        <v>0</v>
      </c>
      <c r="AU33" s="143">
        <v>0</v>
      </c>
      <c r="AV33" s="143">
        <v>0</v>
      </c>
      <c r="AW33" s="143">
        <v>0</v>
      </c>
      <c r="AX33" s="143">
        <v>0</v>
      </c>
      <c r="AY33" s="143">
        <v>0</v>
      </c>
      <c r="AZ33" s="143">
        <v>0</v>
      </c>
      <c r="BA33" s="143">
        <v>0</v>
      </c>
      <c r="BB33" s="143">
        <v>0</v>
      </c>
      <c r="BC33" s="143">
        <v>0</v>
      </c>
      <c r="BD33" s="143">
        <v>0</v>
      </c>
      <c r="BE33" s="143">
        <v>0</v>
      </c>
      <c r="BF33" s="143">
        <v>0</v>
      </c>
      <c r="BG33" s="143">
        <v>0</v>
      </c>
      <c r="BH33" s="143">
        <v>0</v>
      </c>
      <c r="BI33" s="143">
        <v>0</v>
      </c>
      <c r="BJ33" s="143">
        <v>0</v>
      </c>
      <c r="BK33" s="143">
        <v>0</v>
      </c>
      <c r="BL33" s="143">
        <v>0</v>
      </c>
      <c r="BM33" s="143">
        <v>0</v>
      </c>
      <c r="BN33" s="143"/>
      <c r="BO33" s="143"/>
      <c r="BP33" s="143"/>
      <c r="BQ33" s="143"/>
      <c r="BR33" s="143"/>
      <c r="BS33" s="143"/>
      <c r="BT33" s="143"/>
      <c r="BU33" s="143"/>
    </row>
    <row r="34" spans="1:73">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BT34" s="144"/>
      <c r="BU34" s="144"/>
    </row>
    <row r="35" spans="1:73">
      <c r="A35" s="186" t="s">
        <v>91</v>
      </c>
      <c r="B35" s="140" t="s">
        <v>79</v>
      </c>
      <c r="C35" s="140"/>
      <c r="D35" s="143">
        <f>C9</f>
        <v>130399.61541358751</v>
      </c>
      <c r="E35" s="143">
        <f t="shared" ref="E35:N35" si="18">D37</f>
        <v>128536.76376482198</v>
      </c>
      <c r="F35" s="143">
        <f t="shared" si="18"/>
        <v>124811.06046729091</v>
      </c>
      <c r="G35" s="143">
        <f t="shared" si="18"/>
        <v>121085.35716975984</v>
      </c>
      <c r="H35" s="143">
        <f t="shared" si="18"/>
        <v>117359.65387222877</v>
      </c>
      <c r="I35" s="143">
        <f t="shared" si="18"/>
        <v>113633.95057469769</v>
      </c>
      <c r="J35" s="143">
        <f t="shared" si="18"/>
        <v>109908.24727716662</v>
      </c>
      <c r="K35" s="143">
        <f t="shared" si="18"/>
        <v>106182.54397963555</v>
      </c>
      <c r="L35" s="143">
        <f t="shared" si="18"/>
        <v>102456.84068210448</v>
      </c>
      <c r="M35" s="143">
        <f t="shared" si="18"/>
        <v>98731.137384573405</v>
      </c>
      <c r="N35" s="143">
        <f t="shared" si="18"/>
        <v>95005.434087042333</v>
      </c>
      <c r="O35" s="143">
        <f>N37</f>
        <v>91279.730789511261</v>
      </c>
      <c r="P35" s="143">
        <f t="shared" ref="P35:AM35" si="19">O37</f>
        <v>87554.027491980189</v>
      </c>
      <c r="Q35" s="143">
        <f t="shared" si="19"/>
        <v>83828.324194449116</v>
      </c>
      <c r="R35" s="143">
        <f t="shared" si="19"/>
        <v>80102.620896918044</v>
      </c>
      <c r="S35" s="143">
        <f t="shared" si="19"/>
        <v>76376.917599386972</v>
      </c>
      <c r="T35" s="143">
        <f t="shared" si="19"/>
        <v>72651.2143018559</v>
      </c>
      <c r="U35" s="143">
        <f t="shared" si="19"/>
        <v>68925.511004324828</v>
      </c>
      <c r="V35" s="143">
        <f t="shared" si="19"/>
        <v>65199.807706793756</v>
      </c>
      <c r="W35" s="143">
        <f t="shared" si="19"/>
        <v>61474.104409262683</v>
      </c>
      <c r="X35" s="143">
        <f t="shared" si="19"/>
        <v>57748.401111731611</v>
      </c>
      <c r="Y35" s="143">
        <f t="shared" si="19"/>
        <v>54022.697814200539</v>
      </c>
      <c r="Z35" s="143">
        <f t="shared" si="19"/>
        <v>50296.994516669467</v>
      </c>
      <c r="AA35" s="143">
        <f t="shared" si="19"/>
        <v>46571.291219138395</v>
      </c>
      <c r="AB35" s="143">
        <f t="shared" si="19"/>
        <v>42845.587921607323</v>
      </c>
      <c r="AC35" s="143">
        <f t="shared" si="19"/>
        <v>39119.88462407625</v>
      </c>
      <c r="AD35" s="143">
        <f t="shared" si="19"/>
        <v>35394.181326545178</v>
      </c>
      <c r="AE35" s="143">
        <f t="shared" si="19"/>
        <v>31668.478029014106</v>
      </c>
      <c r="AF35" s="143">
        <f t="shared" si="19"/>
        <v>27942.774731483034</v>
      </c>
      <c r="AG35" s="143">
        <f t="shared" si="19"/>
        <v>24217.071433951962</v>
      </c>
      <c r="AH35" s="143">
        <f t="shared" si="19"/>
        <v>20491.36813642089</v>
      </c>
      <c r="AI35" s="143">
        <f t="shared" si="19"/>
        <v>16765.664838889817</v>
      </c>
      <c r="AJ35" s="143">
        <f t="shared" si="19"/>
        <v>13039.961541358745</v>
      </c>
      <c r="AK35" s="143">
        <f t="shared" si="19"/>
        <v>9314.2582438276731</v>
      </c>
      <c r="AL35" s="143">
        <f t="shared" si="19"/>
        <v>5588.554946296601</v>
      </c>
      <c r="AM35" s="143">
        <f t="shared" si="19"/>
        <v>1862.8516487655293</v>
      </c>
      <c r="AN35" s="143">
        <v>0</v>
      </c>
      <c r="AO35" s="143">
        <v>0</v>
      </c>
      <c r="AP35" s="143">
        <v>0</v>
      </c>
      <c r="AQ35" s="143">
        <v>0</v>
      </c>
      <c r="AR35" s="143">
        <v>0</v>
      </c>
      <c r="AS35" s="143">
        <v>0</v>
      </c>
      <c r="AT35" s="143">
        <v>0</v>
      </c>
      <c r="AU35" s="143">
        <v>0</v>
      </c>
      <c r="AV35" s="143">
        <v>0</v>
      </c>
      <c r="AW35" s="143">
        <v>0</v>
      </c>
      <c r="AX35" s="143">
        <v>0</v>
      </c>
      <c r="AY35" s="143">
        <v>0</v>
      </c>
      <c r="AZ35" s="143">
        <v>0</v>
      </c>
      <c r="BA35" s="143">
        <v>0</v>
      </c>
      <c r="BB35" s="143">
        <v>0</v>
      </c>
      <c r="BC35" s="143">
        <v>0</v>
      </c>
      <c r="BD35" s="143">
        <v>0</v>
      </c>
      <c r="BE35" s="143">
        <v>0</v>
      </c>
      <c r="BF35" s="143">
        <v>0</v>
      </c>
      <c r="BG35" s="143">
        <v>0</v>
      </c>
      <c r="BH35" s="143">
        <v>0</v>
      </c>
      <c r="BI35" s="143">
        <v>0</v>
      </c>
      <c r="BJ35" s="143">
        <v>0</v>
      </c>
      <c r="BK35" s="143">
        <v>0</v>
      </c>
      <c r="BL35" s="143">
        <v>0</v>
      </c>
      <c r="BM35" s="143">
        <v>0</v>
      </c>
      <c r="BN35" s="143"/>
      <c r="BO35" s="143"/>
      <c r="BP35" s="143"/>
      <c r="BQ35" s="143"/>
      <c r="BR35" s="143"/>
      <c r="BS35" s="143"/>
      <c r="BT35" s="143"/>
      <c r="BU35" s="143"/>
    </row>
    <row r="36" spans="1:73">
      <c r="A36" s="186"/>
      <c r="B36" s="140" t="s">
        <v>1</v>
      </c>
      <c r="C36" s="140"/>
      <c r="D36" s="143">
        <f t="shared" ref="D36:AM36" si="20">D9</f>
        <v>1862.8516487655359</v>
      </c>
      <c r="E36" s="143">
        <f t="shared" si="20"/>
        <v>3725.7032975310717</v>
      </c>
      <c r="F36" s="143">
        <f t="shared" si="20"/>
        <v>3725.7032975310717</v>
      </c>
      <c r="G36" s="143">
        <f t="shared" si="20"/>
        <v>3725.7032975310717</v>
      </c>
      <c r="H36" s="143">
        <f t="shared" si="20"/>
        <v>3725.7032975310717</v>
      </c>
      <c r="I36" s="143">
        <f t="shared" si="20"/>
        <v>3725.7032975310717</v>
      </c>
      <c r="J36" s="143">
        <f t="shared" si="20"/>
        <v>3725.7032975310717</v>
      </c>
      <c r="K36" s="143">
        <f t="shared" si="20"/>
        <v>3725.7032975310717</v>
      </c>
      <c r="L36" s="143">
        <f t="shared" si="20"/>
        <v>3725.7032975310717</v>
      </c>
      <c r="M36" s="143">
        <f t="shared" si="20"/>
        <v>3725.7032975310717</v>
      </c>
      <c r="N36" s="143">
        <f t="shared" si="20"/>
        <v>3725.7032975310717</v>
      </c>
      <c r="O36" s="143">
        <f t="shared" si="20"/>
        <v>3725.7032975310717</v>
      </c>
      <c r="P36" s="143">
        <f t="shared" si="20"/>
        <v>3725.7032975310717</v>
      </c>
      <c r="Q36" s="143">
        <f t="shared" si="20"/>
        <v>3725.7032975310717</v>
      </c>
      <c r="R36" s="143">
        <f t="shared" si="20"/>
        <v>3725.7032975310717</v>
      </c>
      <c r="S36" s="143">
        <f t="shared" si="20"/>
        <v>3725.7032975310717</v>
      </c>
      <c r="T36" s="143">
        <f t="shared" si="20"/>
        <v>3725.7032975310717</v>
      </c>
      <c r="U36" s="143">
        <f t="shared" si="20"/>
        <v>3725.7032975310717</v>
      </c>
      <c r="V36" s="143">
        <f t="shared" si="20"/>
        <v>3725.7032975310717</v>
      </c>
      <c r="W36" s="143">
        <f t="shared" si="20"/>
        <v>3725.7032975310717</v>
      </c>
      <c r="X36" s="143">
        <f t="shared" si="20"/>
        <v>3725.7032975310717</v>
      </c>
      <c r="Y36" s="143">
        <f t="shared" si="20"/>
        <v>3725.7032975310717</v>
      </c>
      <c r="Z36" s="143">
        <f t="shared" si="20"/>
        <v>3725.7032975310717</v>
      </c>
      <c r="AA36" s="143">
        <f t="shared" si="20"/>
        <v>3725.7032975310717</v>
      </c>
      <c r="AB36" s="143">
        <f t="shared" si="20"/>
        <v>3725.7032975310717</v>
      </c>
      <c r="AC36" s="143">
        <f t="shared" si="20"/>
        <v>3725.7032975310717</v>
      </c>
      <c r="AD36" s="143">
        <f t="shared" si="20"/>
        <v>3725.7032975310717</v>
      </c>
      <c r="AE36" s="143">
        <f t="shared" si="20"/>
        <v>3725.7032975310717</v>
      </c>
      <c r="AF36" s="143">
        <f t="shared" si="20"/>
        <v>3725.7032975310717</v>
      </c>
      <c r="AG36" s="143">
        <f t="shared" si="20"/>
        <v>3725.7032975310717</v>
      </c>
      <c r="AH36" s="143">
        <f t="shared" si="20"/>
        <v>3725.7032975310717</v>
      </c>
      <c r="AI36" s="143">
        <f t="shared" si="20"/>
        <v>3725.7032975310717</v>
      </c>
      <c r="AJ36" s="143">
        <f t="shared" si="20"/>
        <v>3725.7032975310717</v>
      </c>
      <c r="AK36" s="143">
        <f t="shared" si="20"/>
        <v>3725.7032975310717</v>
      </c>
      <c r="AL36" s="143">
        <f t="shared" si="20"/>
        <v>3725.7032975310717</v>
      </c>
      <c r="AM36" s="143">
        <f t="shared" si="20"/>
        <v>1862.8516487655359</v>
      </c>
      <c r="AN36" s="143">
        <v>0</v>
      </c>
      <c r="AO36" s="143">
        <v>0</v>
      </c>
      <c r="AP36" s="143">
        <v>0</v>
      </c>
      <c r="AQ36" s="143">
        <v>0</v>
      </c>
      <c r="AR36" s="143">
        <v>0</v>
      </c>
      <c r="AS36" s="143">
        <v>0</v>
      </c>
      <c r="AT36" s="143">
        <v>0</v>
      </c>
      <c r="AU36" s="143">
        <v>0</v>
      </c>
      <c r="AV36" s="143">
        <v>0</v>
      </c>
      <c r="AW36" s="143">
        <v>0</v>
      </c>
      <c r="AX36" s="143">
        <v>0</v>
      </c>
      <c r="AY36" s="143">
        <v>0</v>
      </c>
      <c r="AZ36" s="143">
        <v>0</v>
      </c>
      <c r="BA36" s="143">
        <v>0</v>
      </c>
      <c r="BB36" s="143">
        <v>0</v>
      </c>
      <c r="BC36" s="143">
        <v>0</v>
      </c>
      <c r="BD36" s="143">
        <v>0</v>
      </c>
      <c r="BE36" s="143">
        <v>0</v>
      </c>
      <c r="BF36" s="143">
        <v>0</v>
      </c>
      <c r="BG36" s="143">
        <v>0</v>
      </c>
      <c r="BH36" s="143">
        <v>0</v>
      </c>
      <c r="BI36" s="143">
        <v>0</v>
      </c>
      <c r="BJ36" s="143">
        <v>0</v>
      </c>
      <c r="BK36" s="143">
        <v>0</v>
      </c>
      <c r="BL36" s="143">
        <v>0</v>
      </c>
      <c r="BM36" s="143">
        <v>0</v>
      </c>
      <c r="BN36" s="143"/>
      <c r="BO36" s="143"/>
      <c r="BP36" s="143"/>
      <c r="BQ36" s="143"/>
      <c r="BR36" s="143"/>
      <c r="BS36" s="143"/>
      <c r="BT36" s="143"/>
      <c r="BU36" s="143"/>
    </row>
    <row r="37" spans="1:73">
      <c r="A37" s="186"/>
      <c r="B37" s="140" t="s">
        <v>80</v>
      </c>
      <c r="C37" s="140"/>
      <c r="D37" s="143">
        <f t="shared" ref="D37:N37" si="21">D35-D36</f>
        <v>128536.76376482198</v>
      </c>
      <c r="E37" s="143">
        <f t="shared" si="21"/>
        <v>124811.06046729091</v>
      </c>
      <c r="F37" s="143">
        <f t="shared" si="21"/>
        <v>121085.35716975984</v>
      </c>
      <c r="G37" s="143">
        <f t="shared" si="21"/>
        <v>117359.65387222877</v>
      </c>
      <c r="H37" s="143">
        <f t="shared" si="21"/>
        <v>113633.95057469769</v>
      </c>
      <c r="I37" s="143">
        <f t="shared" si="21"/>
        <v>109908.24727716662</v>
      </c>
      <c r="J37" s="143">
        <f t="shared" si="21"/>
        <v>106182.54397963555</v>
      </c>
      <c r="K37" s="143">
        <f t="shared" si="21"/>
        <v>102456.84068210448</v>
      </c>
      <c r="L37" s="143">
        <f t="shared" si="21"/>
        <v>98731.137384573405</v>
      </c>
      <c r="M37" s="143">
        <f t="shared" si="21"/>
        <v>95005.434087042333</v>
      </c>
      <c r="N37" s="143">
        <f t="shared" si="21"/>
        <v>91279.730789511261</v>
      </c>
      <c r="O37" s="143">
        <f>O35-O36</f>
        <v>87554.027491980189</v>
      </c>
      <c r="P37" s="143">
        <f t="shared" ref="P37:AM37" si="22">P35-P36</f>
        <v>83828.324194449116</v>
      </c>
      <c r="Q37" s="143">
        <f t="shared" si="22"/>
        <v>80102.620896918044</v>
      </c>
      <c r="R37" s="143">
        <f t="shared" si="22"/>
        <v>76376.917599386972</v>
      </c>
      <c r="S37" s="143">
        <f t="shared" si="22"/>
        <v>72651.2143018559</v>
      </c>
      <c r="T37" s="143">
        <f t="shared" si="22"/>
        <v>68925.511004324828</v>
      </c>
      <c r="U37" s="143">
        <f t="shared" si="22"/>
        <v>65199.807706793756</v>
      </c>
      <c r="V37" s="143">
        <f t="shared" si="22"/>
        <v>61474.104409262683</v>
      </c>
      <c r="W37" s="143">
        <f t="shared" si="22"/>
        <v>57748.401111731611</v>
      </c>
      <c r="X37" s="143">
        <f t="shared" si="22"/>
        <v>54022.697814200539</v>
      </c>
      <c r="Y37" s="143">
        <f t="shared" si="22"/>
        <v>50296.994516669467</v>
      </c>
      <c r="Z37" s="143">
        <f t="shared" si="22"/>
        <v>46571.291219138395</v>
      </c>
      <c r="AA37" s="143">
        <f t="shared" si="22"/>
        <v>42845.587921607323</v>
      </c>
      <c r="AB37" s="143">
        <f t="shared" si="22"/>
        <v>39119.88462407625</v>
      </c>
      <c r="AC37" s="143">
        <f t="shared" si="22"/>
        <v>35394.181326545178</v>
      </c>
      <c r="AD37" s="143">
        <f t="shared" si="22"/>
        <v>31668.478029014106</v>
      </c>
      <c r="AE37" s="143">
        <f t="shared" si="22"/>
        <v>27942.774731483034</v>
      </c>
      <c r="AF37" s="143">
        <f t="shared" si="22"/>
        <v>24217.071433951962</v>
      </c>
      <c r="AG37" s="143">
        <f t="shared" si="22"/>
        <v>20491.36813642089</v>
      </c>
      <c r="AH37" s="143">
        <f t="shared" si="22"/>
        <v>16765.664838889817</v>
      </c>
      <c r="AI37" s="143">
        <f t="shared" si="22"/>
        <v>13039.961541358745</v>
      </c>
      <c r="AJ37" s="143">
        <f t="shared" si="22"/>
        <v>9314.2582438276731</v>
      </c>
      <c r="AK37" s="143">
        <f t="shared" si="22"/>
        <v>5588.554946296601</v>
      </c>
      <c r="AL37" s="143">
        <f t="shared" si="22"/>
        <v>1862.8516487655293</v>
      </c>
      <c r="AM37" s="143">
        <f t="shared" si="22"/>
        <v>-6.5938365878537297E-12</v>
      </c>
      <c r="AN37" s="143">
        <v>0</v>
      </c>
      <c r="AO37" s="143">
        <v>0</v>
      </c>
      <c r="AP37" s="143">
        <v>0</v>
      </c>
      <c r="AQ37" s="143">
        <v>0</v>
      </c>
      <c r="AR37" s="143">
        <v>0</v>
      </c>
      <c r="AS37" s="143">
        <v>0</v>
      </c>
      <c r="AT37" s="143">
        <v>0</v>
      </c>
      <c r="AU37" s="143">
        <v>0</v>
      </c>
      <c r="AV37" s="143">
        <v>0</v>
      </c>
      <c r="AW37" s="143">
        <v>0</v>
      </c>
      <c r="AX37" s="143">
        <v>0</v>
      </c>
      <c r="AY37" s="143">
        <v>0</v>
      </c>
      <c r="AZ37" s="143">
        <v>0</v>
      </c>
      <c r="BA37" s="143">
        <v>0</v>
      </c>
      <c r="BB37" s="143">
        <v>0</v>
      </c>
      <c r="BC37" s="143">
        <v>0</v>
      </c>
      <c r="BD37" s="143">
        <v>0</v>
      </c>
      <c r="BE37" s="143">
        <v>0</v>
      </c>
      <c r="BF37" s="143">
        <v>0</v>
      </c>
      <c r="BG37" s="143">
        <v>0</v>
      </c>
      <c r="BH37" s="143">
        <v>0</v>
      </c>
      <c r="BI37" s="143">
        <v>0</v>
      </c>
      <c r="BJ37" s="143">
        <v>0</v>
      </c>
      <c r="BK37" s="143">
        <v>0</v>
      </c>
      <c r="BL37" s="143">
        <v>0</v>
      </c>
      <c r="BM37" s="143">
        <v>0</v>
      </c>
      <c r="BN37" s="143"/>
      <c r="BO37" s="143"/>
      <c r="BP37" s="143"/>
      <c r="BQ37" s="143"/>
      <c r="BR37" s="143"/>
      <c r="BS37" s="143"/>
      <c r="BT37" s="143"/>
      <c r="BU37" s="143"/>
    </row>
    <row r="38" spans="1:73">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row>
    <row r="39" spans="1:73">
      <c r="A39" s="186" t="s">
        <v>92</v>
      </c>
      <c r="B39" s="140" t="s">
        <v>79</v>
      </c>
      <c r="C39" s="140"/>
      <c r="D39" s="143">
        <f>C10</f>
        <v>54081.227616481417</v>
      </c>
      <c r="E39" s="143">
        <f t="shared" ref="E39:AR39" si="23">D41</f>
        <v>53405.212271275399</v>
      </c>
      <c r="F39" s="143">
        <f t="shared" si="23"/>
        <v>52053.181580863362</v>
      </c>
      <c r="G39" s="143">
        <f t="shared" si="23"/>
        <v>50701.150890451325</v>
      </c>
      <c r="H39" s="143">
        <f t="shared" si="23"/>
        <v>49349.120200039288</v>
      </c>
      <c r="I39" s="143">
        <f t="shared" si="23"/>
        <v>47997.089509627251</v>
      </c>
      <c r="J39" s="143">
        <f t="shared" si="23"/>
        <v>46645.058819215214</v>
      </c>
      <c r="K39" s="143">
        <f t="shared" si="23"/>
        <v>45293.028128803177</v>
      </c>
      <c r="L39" s="143">
        <f t="shared" si="23"/>
        <v>43940.997438391139</v>
      </c>
      <c r="M39" s="143">
        <f t="shared" si="23"/>
        <v>42588.966747979102</v>
      </c>
      <c r="N39" s="143">
        <f t="shared" si="23"/>
        <v>41236.936057567065</v>
      </c>
      <c r="O39" s="143">
        <f t="shared" si="23"/>
        <v>39884.905367155028</v>
      </c>
      <c r="P39" s="143">
        <f t="shared" si="23"/>
        <v>38532.874676742991</v>
      </c>
      <c r="Q39" s="143">
        <f t="shared" si="23"/>
        <v>37180.843986330954</v>
      </c>
      <c r="R39" s="143">
        <f t="shared" si="23"/>
        <v>35828.813295918917</v>
      </c>
      <c r="S39" s="143">
        <f t="shared" si="23"/>
        <v>34476.78260550688</v>
      </c>
      <c r="T39" s="143">
        <f t="shared" si="23"/>
        <v>33124.751915094843</v>
      </c>
      <c r="U39" s="143">
        <f t="shared" si="23"/>
        <v>31772.721224682806</v>
      </c>
      <c r="V39" s="143">
        <f t="shared" si="23"/>
        <v>30420.690534270769</v>
      </c>
      <c r="W39" s="143">
        <f t="shared" si="23"/>
        <v>29068.659843858732</v>
      </c>
      <c r="X39" s="143">
        <f t="shared" si="23"/>
        <v>27716.629153446695</v>
      </c>
      <c r="Y39" s="143">
        <f t="shared" si="23"/>
        <v>26364.598463034657</v>
      </c>
      <c r="Z39" s="143">
        <f t="shared" si="23"/>
        <v>25012.56777262262</v>
      </c>
      <c r="AA39" s="143">
        <f t="shared" si="23"/>
        <v>23660.537082210583</v>
      </c>
      <c r="AB39" s="143">
        <f t="shared" si="23"/>
        <v>22308.506391798546</v>
      </c>
      <c r="AC39" s="143">
        <f t="shared" si="23"/>
        <v>20956.475701386509</v>
      </c>
      <c r="AD39" s="143">
        <f t="shared" si="23"/>
        <v>19604.445010974472</v>
      </c>
      <c r="AE39" s="143">
        <f t="shared" si="23"/>
        <v>18252.414320562435</v>
      </c>
      <c r="AF39" s="143">
        <f t="shared" si="23"/>
        <v>16900.383630150398</v>
      </c>
      <c r="AG39" s="143">
        <f t="shared" si="23"/>
        <v>15548.352939738363</v>
      </c>
      <c r="AH39" s="143">
        <f t="shared" si="23"/>
        <v>14196.322249326327</v>
      </c>
      <c r="AI39" s="143">
        <f t="shared" si="23"/>
        <v>12844.291558914292</v>
      </c>
      <c r="AJ39" s="143">
        <f t="shared" si="23"/>
        <v>11492.260868502257</v>
      </c>
      <c r="AK39" s="143">
        <f t="shared" si="23"/>
        <v>10140.230178090222</v>
      </c>
      <c r="AL39" s="143">
        <f t="shared" si="23"/>
        <v>8788.1994876781864</v>
      </c>
      <c r="AM39" s="143">
        <f t="shared" si="23"/>
        <v>7436.1687972661512</v>
      </c>
      <c r="AN39" s="143">
        <f t="shared" si="23"/>
        <v>6084.1381068541159</v>
      </c>
      <c r="AO39" s="143">
        <f t="shared" si="23"/>
        <v>4732.1074164420806</v>
      </c>
      <c r="AP39" s="143">
        <f t="shared" si="23"/>
        <v>3380.0767260300454</v>
      </c>
      <c r="AQ39" s="143">
        <f t="shared" si="23"/>
        <v>2028.0460356180099</v>
      </c>
      <c r="AR39" s="143">
        <f t="shared" si="23"/>
        <v>676.01534520597443</v>
      </c>
      <c r="AS39" s="143">
        <v>0</v>
      </c>
      <c r="AT39" s="143">
        <v>0</v>
      </c>
      <c r="AU39" s="143">
        <v>0</v>
      </c>
      <c r="AV39" s="143">
        <v>0</v>
      </c>
      <c r="AW39" s="143">
        <v>0</v>
      </c>
      <c r="AX39" s="143">
        <v>0</v>
      </c>
      <c r="AY39" s="143">
        <v>0</v>
      </c>
      <c r="AZ39" s="143">
        <v>0</v>
      </c>
      <c r="BA39" s="143">
        <v>0</v>
      </c>
      <c r="BB39" s="143">
        <v>0</v>
      </c>
      <c r="BC39" s="143">
        <v>0</v>
      </c>
      <c r="BD39" s="143">
        <v>0</v>
      </c>
      <c r="BE39" s="143">
        <v>0</v>
      </c>
      <c r="BF39" s="143">
        <v>0</v>
      </c>
      <c r="BG39" s="143">
        <v>0</v>
      </c>
      <c r="BH39" s="143">
        <v>0</v>
      </c>
      <c r="BI39" s="143">
        <v>0</v>
      </c>
      <c r="BJ39" s="143">
        <v>0</v>
      </c>
      <c r="BK39" s="143">
        <v>0</v>
      </c>
      <c r="BL39" s="143">
        <v>0</v>
      </c>
      <c r="BM39" s="143">
        <v>0</v>
      </c>
      <c r="BN39" s="143"/>
      <c r="BO39" s="143"/>
      <c r="BP39" s="143"/>
      <c r="BQ39" s="143"/>
      <c r="BR39" s="143"/>
      <c r="BS39" s="143"/>
      <c r="BT39" s="143"/>
      <c r="BU39" s="143"/>
    </row>
    <row r="40" spans="1:73">
      <c r="A40" s="186"/>
      <c r="B40" s="140" t="s">
        <v>1</v>
      </c>
      <c r="C40" s="140"/>
      <c r="D40" s="143">
        <f t="shared" ref="D40:AR40" si="24">D10</f>
        <v>676.01534520601774</v>
      </c>
      <c r="E40" s="143">
        <f t="shared" si="24"/>
        <v>1352.0306904120355</v>
      </c>
      <c r="F40" s="143">
        <f t="shared" si="24"/>
        <v>1352.0306904120355</v>
      </c>
      <c r="G40" s="143">
        <f t="shared" si="24"/>
        <v>1352.0306904120355</v>
      </c>
      <c r="H40" s="143">
        <f t="shared" si="24"/>
        <v>1352.0306904120355</v>
      </c>
      <c r="I40" s="143">
        <f t="shared" si="24"/>
        <v>1352.0306904120355</v>
      </c>
      <c r="J40" s="143">
        <f t="shared" si="24"/>
        <v>1352.0306904120355</v>
      </c>
      <c r="K40" s="143">
        <f t="shared" si="24"/>
        <v>1352.0306904120355</v>
      </c>
      <c r="L40" s="143">
        <f t="shared" si="24"/>
        <v>1352.0306904120355</v>
      </c>
      <c r="M40" s="143">
        <f t="shared" si="24"/>
        <v>1352.0306904120355</v>
      </c>
      <c r="N40" s="143">
        <f t="shared" si="24"/>
        <v>1352.0306904120355</v>
      </c>
      <c r="O40" s="143">
        <f t="shared" si="24"/>
        <v>1352.0306904120355</v>
      </c>
      <c r="P40" s="143">
        <f t="shared" si="24"/>
        <v>1352.0306904120355</v>
      </c>
      <c r="Q40" s="143">
        <f t="shared" si="24"/>
        <v>1352.0306904120355</v>
      </c>
      <c r="R40" s="143">
        <f t="shared" si="24"/>
        <v>1352.0306904120355</v>
      </c>
      <c r="S40" s="143">
        <f t="shared" si="24"/>
        <v>1352.0306904120355</v>
      </c>
      <c r="T40" s="143">
        <f t="shared" si="24"/>
        <v>1352.0306904120355</v>
      </c>
      <c r="U40" s="143">
        <f t="shared" si="24"/>
        <v>1352.0306904120355</v>
      </c>
      <c r="V40" s="143">
        <f t="shared" si="24"/>
        <v>1352.0306904120355</v>
      </c>
      <c r="W40" s="143">
        <f t="shared" si="24"/>
        <v>1352.0306904120355</v>
      </c>
      <c r="X40" s="143">
        <f t="shared" si="24"/>
        <v>1352.0306904120355</v>
      </c>
      <c r="Y40" s="143">
        <f t="shared" si="24"/>
        <v>1352.0306904120355</v>
      </c>
      <c r="Z40" s="143">
        <f t="shared" si="24"/>
        <v>1352.0306904120355</v>
      </c>
      <c r="AA40" s="143">
        <f t="shared" si="24"/>
        <v>1352.0306904120355</v>
      </c>
      <c r="AB40" s="143">
        <f t="shared" si="24"/>
        <v>1352.0306904120355</v>
      </c>
      <c r="AC40" s="143">
        <f t="shared" si="24"/>
        <v>1352.0306904120355</v>
      </c>
      <c r="AD40" s="143">
        <f t="shared" si="24"/>
        <v>1352.0306904120355</v>
      </c>
      <c r="AE40" s="143">
        <f t="shared" si="24"/>
        <v>1352.0306904120355</v>
      </c>
      <c r="AF40" s="143">
        <f t="shared" si="24"/>
        <v>1352.0306904120355</v>
      </c>
      <c r="AG40" s="143">
        <f t="shared" si="24"/>
        <v>1352.0306904120355</v>
      </c>
      <c r="AH40" s="143">
        <f t="shared" si="24"/>
        <v>1352.0306904120355</v>
      </c>
      <c r="AI40" s="143">
        <f t="shared" si="24"/>
        <v>1352.0306904120355</v>
      </c>
      <c r="AJ40" s="143">
        <f t="shared" si="24"/>
        <v>1352.0306904120355</v>
      </c>
      <c r="AK40" s="143">
        <f t="shared" si="24"/>
        <v>1352.0306904120355</v>
      </c>
      <c r="AL40" s="143">
        <f t="shared" si="24"/>
        <v>1352.0306904120355</v>
      </c>
      <c r="AM40" s="143">
        <f t="shared" si="24"/>
        <v>1352.0306904120355</v>
      </c>
      <c r="AN40" s="143">
        <f t="shared" si="24"/>
        <v>1352.0306904120355</v>
      </c>
      <c r="AO40" s="143">
        <f t="shared" si="24"/>
        <v>1352.0306904120355</v>
      </c>
      <c r="AP40" s="143">
        <f t="shared" si="24"/>
        <v>1352.0306904120355</v>
      </c>
      <c r="AQ40" s="143">
        <f t="shared" si="24"/>
        <v>1352.0306904120355</v>
      </c>
      <c r="AR40" s="143">
        <f t="shared" si="24"/>
        <v>676.01534520601774</v>
      </c>
      <c r="AS40" s="143">
        <v>0</v>
      </c>
      <c r="AT40" s="143">
        <v>0</v>
      </c>
      <c r="AU40" s="143">
        <v>0</v>
      </c>
      <c r="AV40" s="143">
        <v>0</v>
      </c>
      <c r="AW40" s="143">
        <v>0</v>
      </c>
      <c r="AX40" s="143">
        <v>0</v>
      </c>
      <c r="AY40" s="143">
        <v>0</v>
      </c>
      <c r="AZ40" s="143">
        <v>0</v>
      </c>
      <c r="BA40" s="143">
        <v>0</v>
      </c>
      <c r="BB40" s="143">
        <v>0</v>
      </c>
      <c r="BC40" s="143">
        <v>0</v>
      </c>
      <c r="BD40" s="143">
        <v>0</v>
      </c>
      <c r="BE40" s="143">
        <v>0</v>
      </c>
      <c r="BF40" s="143">
        <v>0</v>
      </c>
      <c r="BG40" s="143">
        <v>0</v>
      </c>
      <c r="BH40" s="143">
        <v>0</v>
      </c>
      <c r="BI40" s="143">
        <v>0</v>
      </c>
      <c r="BJ40" s="143">
        <v>0</v>
      </c>
      <c r="BK40" s="143">
        <v>0</v>
      </c>
      <c r="BL40" s="143">
        <v>0</v>
      </c>
      <c r="BM40" s="143">
        <v>0</v>
      </c>
      <c r="BN40" s="143"/>
      <c r="BO40" s="143"/>
      <c r="BP40" s="143"/>
      <c r="BQ40" s="143"/>
      <c r="BR40" s="143"/>
      <c r="BS40" s="143"/>
      <c r="BT40" s="143"/>
      <c r="BU40" s="143"/>
    </row>
    <row r="41" spans="1:73">
      <c r="A41" s="186"/>
      <c r="B41" s="140" t="s">
        <v>80</v>
      </c>
      <c r="C41" s="140"/>
      <c r="D41" s="143">
        <f t="shared" ref="D41:AR41" si="25">D39-D40</f>
        <v>53405.212271275399</v>
      </c>
      <c r="E41" s="143">
        <f t="shared" si="25"/>
        <v>52053.181580863362</v>
      </c>
      <c r="F41" s="143">
        <f t="shared" si="25"/>
        <v>50701.150890451325</v>
      </c>
      <c r="G41" s="143">
        <f t="shared" si="25"/>
        <v>49349.120200039288</v>
      </c>
      <c r="H41" s="143">
        <f t="shared" si="25"/>
        <v>47997.089509627251</v>
      </c>
      <c r="I41" s="143">
        <f t="shared" si="25"/>
        <v>46645.058819215214</v>
      </c>
      <c r="J41" s="143">
        <f t="shared" si="25"/>
        <v>45293.028128803177</v>
      </c>
      <c r="K41" s="143">
        <f t="shared" si="25"/>
        <v>43940.997438391139</v>
      </c>
      <c r="L41" s="143">
        <f t="shared" si="25"/>
        <v>42588.966747979102</v>
      </c>
      <c r="M41" s="143">
        <f t="shared" si="25"/>
        <v>41236.936057567065</v>
      </c>
      <c r="N41" s="143">
        <f t="shared" si="25"/>
        <v>39884.905367155028</v>
      </c>
      <c r="O41" s="143">
        <f t="shared" si="25"/>
        <v>38532.874676742991</v>
      </c>
      <c r="P41" s="143">
        <f t="shared" si="25"/>
        <v>37180.843986330954</v>
      </c>
      <c r="Q41" s="143">
        <f t="shared" si="25"/>
        <v>35828.813295918917</v>
      </c>
      <c r="R41" s="143">
        <f t="shared" si="25"/>
        <v>34476.78260550688</v>
      </c>
      <c r="S41" s="143">
        <f t="shared" si="25"/>
        <v>33124.751915094843</v>
      </c>
      <c r="T41" s="143">
        <f t="shared" si="25"/>
        <v>31772.721224682806</v>
      </c>
      <c r="U41" s="143">
        <f t="shared" si="25"/>
        <v>30420.690534270769</v>
      </c>
      <c r="V41" s="143">
        <f t="shared" si="25"/>
        <v>29068.659843858732</v>
      </c>
      <c r="W41" s="143">
        <f t="shared" si="25"/>
        <v>27716.629153446695</v>
      </c>
      <c r="X41" s="143">
        <f t="shared" si="25"/>
        <v>26364.598463034657</v>
      </c>
      <c r="Y41" s="143">
        <f t="shared" si="25"/>
        <v>25012.56777262262</v>
      </c>
      <c r="Z41" s="143">
        <f t="shared" si="25"/>
        <v>23660.537082210583</v>
      </c>
      <c r="AA41" s="143">
        <f t="shared" si="25"/>
        <v>22308.506391798546</v>
      </c>
      <c r="AB41" s="143">
        <f t="shared" si="25"/>
        <v>20956.475701386509</v>
      </c>
      <c r="AC41" s="143">
        <f t="shared" si="25"/>
        <v>19604.445010974472</v>
      </c>
      <c r="AD41" s="143">
        <f t="shared" si="25"/>
        <v>18252.414320562435</v>
      </c>
      <c r="AE41" s="143">
        <f t="shared" si="25"/>
        <v>16900.383630150398</v>
      </c>
      <c r="AF41" s="143">
        <f t="shared" si="25"/>
        <v>15548.352939738363</v>
      </c>
      <c r="AG41" s="143">
        <f t="shared" si="25"/>
        <v>14196.322249326327</v>
      </c>
      <c r="AH41" s="143">
        <f t="shared" si="25"/>
        <v>12844.291558914292</v>
      </c>
      <c r="AI41" s="143">
        <f t="shared" si="25"/>
        <v>11492.260868502257</v>
      </c>
      <c r="AJ41" s="143">
        <f t="shared" si="25"/>
        <v>10140.230178090222</v>
      </c>
      <c r="AK41" s="143">
        <f t="shared" si="25"/>
        <v>8788.1994876781864</v>
      </c>
      <c r="AL41" s="143">
        <f t="shared" si="25"/>
        <v>7436.1687972661512</v>
      </c>
      <c r="AM41" s="143">
        <f t="shared" si="25"/>
        <v>6084.1381068541159</v>
      </c>
      <c r="AN41" s="143">
        <f t="shared" si="25"/>
        <v>4732.1074164420806</v>
      </c>
      <c r="AO41" s="143">
        <f t="shared" si="25"/>
        <v>3380.0767260300454</v>
      </c>
      <c r="AP41" s="143">
        <f t="shared" si="25"/>
        <v>2028.0460356180099</v>
      </c>
      <c r="AQ41" s="143">
        <f t="shared" si="25"/>
        <v>676.01534520597443</v>
      </c>
      <c r="AR41" s="143">
        <f t="shared" si="25"/>
        <v>-4.3314685171935707E-11</v>
      </c>
      <c r="AS41" s="143">
        <v>0</v>
      </c>
      <c r="AT41" s="143">
        <v>0</v>
      </c>
      <c r="AU41" s="143">
        <v>0</v>
      </c>
      <c r="AV41" s="143">
        <v>0</v>
      </c>
      <c r="AW41" s="143">
        <v>0</v>
      </c>
      <c r="AX41" s="143">
        <v>0</v>
      </c>
      <c r="AY41" s="143">
        <v>0</v>
      </c>
      <c r="AZ41" s="143">
        <v>0</v>
      </c>
      <c r="BA41" s="143">
        <v>0</v>
      </c>
      <c r="BB41" s="143">
        <v>0</v>
      </c>
      <c r="BC41" s="143">
        <v>0</v>
      </c>
      <c r="BD41" s="143">
        <v>0</v>
      </c>
      <c r="BE41" s="143">
        <v>0</v>
      </c>
      <c r="BF41" s="143">
        <v>0</v>
      </c>
      <c r="BG41" s="143">
        <v>0</v>
      </c>
      <c r="BH41" s="143">
        <v>0</v>
      </c>
      <c r="BI41" s="143">
        <v>0</v>
      </c>
      <c r="BJ41" s="143">
        <v>0</v>
      </c>
      <c r="BK41" s="143">
        <v>0</v>
      </c>
      <c r="BL41" s="143">
        <v>0</v>
      </c>
      <c r="BM41" s="143">
        <v>0</v>
      </c>
      <c r="BN41" s="143"/>
      <c r="BO41" s="143"/>
      <c r="BP41" s="143"/>
      <c r="BQ41" s="143"/>
      <c r="BR41" s="143"/>
      <c r="BS41" s="143"/>
      <c r="BT41" s="143"/>
      <c r="BU41" s="143"/>
    </row>
    <row r="42" spans="1:73">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44"/>
    </row>
    <row r="43" spans="1:73">
      <c r="A43" s="186" t="s">
        <v>84</v>
      </c>
      <c r="B43" s="140" t="s">
        <v>79</v>
      </c>
      <c r="C43" s="140"/>
      <c r="D43" s="143">
        <f>C11</f>
        <v>241024.12555859226</v>
      </c>
      <c r="E43" s="143">
        <f t="shared" ref="E43:AW43" si="26">D45</f>
        <v>238346.07971905236</v>
      </c>
      <c r="F43" s="143">
        <f t="shared" si="26"/>
        <v>232989.98803997252</v>
      </c>
      <c r="G43" s="143">
        <f t="shared" si="26"/>
        <v>227633.89636089269</v>
      </c>
      <c r="H43" s="143">
        <f t="shared" si="26"/>
        <v>222277.80468181285</v>
      </c>
      <c r="I43" s="143">
        <f t="shared" si="26"/>
        <v>216921.71300273301</v>
      </c>
      <c r="J43" s="143">
        <f t="shared" si="26"/>
        <v>211565.62132365318</v>
      </c>
      <c r="K43" s="143">
        <f t="shared" si="26"/>
        <v>206209.52964457334</v>
      </c>
      <c r="L43" s="143">
        <f t="shared" si="26"/>
        <v>200853.4379654935</v>
      </c>
      <c r="M43" s="143">
        <f t="shared" si="26"/>
        <v>195497.34628641367</v>
      </c>
      <c r="N43" s="143">
        <f t="shared" si="26"/>
        <v>190141.25460733383</v>
      </c>
      <c r="O43" s="143">
        <f t="shared" si="26"/>
        <v>184785.16292825399</v>
      </c>
      <c r="P43" s="143">
        <f t="shared" si="26"/>
        <v>179429.07124917416</v>
      </c>
      <c r="Q43" s="143">
        <f t="shared" si="26"/>
        <v>174072.97957009432</v>
      </c>
      <c r="R43" s="143">
        <f t="shared" si="26"/>
        <v>168716.88789101448</v>
      </c>
      <c r="S43" s="143">
        <f t="shared" si="26"/>
        <v>163360.79621193465</v>
      </c>
      <c r="T43" s="143">
        <f t="shared" si="26"/>
        <v>158004.70453285481</v>
      </c>
      <c r="U43" s="143">
        <f t="shared" si="26"/>
        <v>152648.61285377498</v>
      </c>
      <c r="V43" s="143">
        <f t="shared" si="26"/>
        <v>147292.52117469514</v>
      </c>
      <c r="W43" s="143">
        <f t="shared" si="26"/>
        <v>141936.4294956153</v>
      </c>
      <c r="X43" s="143">
        <f t="shared" si="26"/>
        <v>136580.33781653547</v>
      </c>
      <c r="Y43" s="143">
        <f t="shared" si="26"/>
        <v>131224.24613745563</v>
      </c>
      <c r="Z43" s="143">
        <f t="shared" si="26"/>
        <v>125868.15445837581</v>
      </c>
      <c r="AA43" s="143">
        <f t="shared" si="26"/>
        <v>120512.06277929599</v>
      </c>
      <c r="AB43" s="143">
        <f t="shared" si="26"/>
        <v>115155.97110021616</v>
      </c>
      <c r="AC43" s="143">
        <f t="shared" si="26"/>
        <v>109799.87942113634</v>
      </c>
      <c r="AD43" s="143">
        <f t="shared" si="26"/>
        <v>104443.78774205652</v>
      </c>
      <c r="AE43" s="143">
        <f t="shared" si="26"/>
        <v>99087.696062976698</v>
      </c>
      <c r="AF43" s="143">
        <f t="shared" si="26"/>
        <v>93731.604383896876</v>
      </c>
      <c r="AG43" s="143">
        <f t="shared" si="26"/>
        <v>88375.512704817054</v>
      </c>
      <c r="AH43" s="143">
        <f t="shared" si="26"/>
        <v>83019.421025737232</v>
      </c>
      <c r="AI43" s="143">
        <f t="shared" si="26"/>
        <v>77663.32934665741</v>
      </c>
      <c r="AJ43" s="143">
        <f t="shared" si="26"/>
        <v>72307.237667577589</v>
      </c>
      <c r="AK43" s="143">
        <f t="shared" si="26"/>
        <v>66951.145988497767</v>
      </c>
      <c r="AL43" s="143">
        <f t="shared" si="26"/>
        <v>61595.054309417937</v>
      </c>
      <c r="AM43" s="143">
        <f t="shared" si="26"/>
        <v>56238.962630338108</v>
      </c>
      <c r="AN43" s="143">
        <f t="shared" si="26"/>
        <v>50882.870951258279</v>
      </c>
      <c r="AO43" s="143">
        <f t="shared" si="26"/>
        <v>45526.77927217845</v>
      </c>
      <c r="AP43" s="143">
        <f t="shared" si="26"/>
        <v>40170.687593098621</v>
      </c>
      <c r="AQ43" s="143">
        <f t="shared" si="26"/>
        <v>34814.595914018792</v>
      </c>
      <c r="AR43" s="143">
        <f t="shared" si="26"/>
        <v>29458.504234938962</v>
      </c>
      <c r="AS43" s="143">
        <f t="shared" si="26"/>
        <v>24102.412555859133</v>
      </c>
      <c r="AT43" s="143">
        <f t="shared" si="26"/>
        <v>18746.320876779304</v>
      </c>
      <c r="AU43" s="143">
        <f t="shared" si="26"/>
        <v>13390.229197699475</v>
      </c>
      <c r="AV43" s="143">
        <f t="shared" si="26"/>
        <v>8034.1375186196465</v>
      </c>
      <c r="AW43" s="143">
        <f t="shared" si="26"/>
        <v>2678.0458395398182</v>
      </c>
      <c r="AX43" s="143">
        <v>0</v>
      </c>
      <c r="AY43" s="143">
        <v>0</v>
      </c>
      <c r="AZ43" s="143">
        <v>0</v>
      </c>
      <c r="BA43" s="143">
        <v>0</v>
      </c>
      <c r="BB43" s="143">
        <v>0</v>
      </c>
      <c r="BC43" s="143">
        <v>0</v>
      </c>
      <c r="BD43" s="143">
        <v>0</v>
      </c>
      <c r="BE43" s="143">
        <v>0</v>
      </c>
      <c r="BF43" s="143">
        <v>0</v>
      </c>
      <c r="BG43" s="143">
        <v>0</v>
      </c>
      <c r="BH43" s="143">
        <v>0</v>
      </c>
      <c r="BI43" s="143">
        <v>0</v>
      </c>
      <c r="BJ43" s="143">
        <v>0</v>
      </c>
      <c r="BK43" s="143">
        <v>0</v>
      </c>
      <c r="BL43" s="143">
        <v>0</v>
      </c>
      <c r="BM43" s="143">
        <v>0</v>
      </c>
      <c r="BN43" s="143"/>
      <c r="BO43" s="143"/>
      <c r="BP43" s="143"/>
      <c r="BQ43" s="143"/>
      <c r="BR43" s="143"/>
      <c r="BS43" s="143"/>
      <c r="BT43" s="143"/>
      <c r="BU43" s="143"/>
    </row>
    <row r="44" spans="1:73">
      <c r="A44" s="186"/>
      <c r="B44" s="140" t="s">
        <v>1</v>
      </c>
      <c r="C44" s="140"/>
      <c r="D44" s="143">
        <f t="shared" ref="D44:AW44" si="27">D11</f>
        <v>2678.0458395399141</v>
      </c>
      <c r="E44" s="143">
        <f t="shared" si="27"/>
        <v>5356.0916790798283</v>
      </c>
      <c r="F44" s="143">
        <f t="shared" si="27"/>
        <v>5356.0916790798283</v>
      </c>
      <c r="G44" s="143">
        <f t="shared" si="27"/>
        <v>5356.0916790798283</v>
      </c>
      <c r="H44" s="143">
        <f t="shared" si="27"/>
        <v>5356.0916790798283</v>
      </c>
      <c r="I44" s="143">
        <f t="shared" si="27"/>
        <v>5356.0916790798283</v>
      </c>
      <c r="J44" s="143">
        <f t="shared" si="27"/>
        <v>5356.0916790798283</v>
      </c>
      <c r="K44" s="143">
        <f t="shared" si="27"/>
        <v>5356.0916790798283</v>
      </c>
      <c r="L44" s="143">
        <f t="shared" si="27"/>
        <v>5356.0916790798283</v>
      </c>
      <c r="M44" s="143">
        <f t="shared" si="27"/>
        <v>5356.0916790798283</v>
      </c>
      <c r="N44" s="143">
        <f t="shared" si="27"/>
        <v>5356.0916790798283</v>
      </c>
      <c r="O44" s="143">
        <f t="shared" si="27"/>
        <v>5356.0916790798283</v>
      </c>
      <c r="P44" s="143">
        <f t="shared" si="27"/>
        <v>5356.0916790798283</v>
      </c>
      <c r="Q44" s="143">
        <f t="shared" si="27"/>
        <v>5356.0916790798283</v>
      </c>
      <c r="R44" s="143">
        <f t="shared" si="27"/>
        <v>5356.0916790798283</v>
      </c>
      <c r="S44" s="143">
        <f t="shared" si="27"/>
        <v>5356.0916790798283</v>
      </c>
      <c r="T44" s="143">
        <f t="shared" si="27"/>
        <v>5356.0916790798283</v>
      </c>
      <c r="U44" s="143">
        <f t="shared" si="27"/>
        <v>5356.0916790798283</v>
      </c>
      <c r="V44" s="143">
        <f t="shared" si="27"/>
        <v>5356.0916790798283</v>
      </c>
      <c r="W44" s="143">
        <f t="shared" si="27"/>
        <v>5356.0916790798283</v>
      </c>
      <c r="X44" s="143">
        <f t="shared" si="27"/>
        <v>5356.0916790798283</v>
      </c>
      <c r="Y44" s="143">
        <f t="shared" si="27"/>
        <v>5356.0916790798283</v>
      </c>
      <c r="Z44" s="143">
        <f t="shared" si="27"/>
        <v>5356.0916790798283</v>
      </c>
      <c r="AA44" s="143">
        <f t="shared" si="27"/>
        <v>5356.0916790798283</v>
      </c>
      <c r="AB44" s="143">
        <f t="shared" si="27"/>
        <v>5356.0916790798283</v>
      </c>
      <c r="AC44" s="143">
        <f t="shared" si="27"/>
        <v>5356.0916790798283</v>
      </c>
      <c r="AD44" s="143">
        <f t="shared" si="27"/>
        <v>5356.0916790798283</v>
      </c>
      <c r="AE44" s="143">
        <f t="shared" si="27"/>
        <v>5356.0916790798283</v>
      </c>
      <c r="AF44" s="143">
        <f t="shared" si="27"/>
        <v>5356.0916790798283</v>
      </c>
      <c r="AG44" s="143">
        <f t="shared" si="27"/>
        <v>5356.0916790798283</v>
      </c>
      <c r="AH44" s="143">
        <f t="shared" si="27"/>
        <v>5356.0916790798283</v>
      </c>
      <c r="AI44" s="143">
        <f t="shared" si="27"/>
        <v>5356.0916790798283</v>
      </c>
      <c r="AJ44" s="143">
        <f t="shared" si="27"/>
        <v>5356.0916790798283</v>
      </c>
      <c r="AK44" s="143">
        <f t="shared" si="27"/>
        <v>5356.0916790798283</v>
      </c>
      <c r="AL44" s="143">
        <f t="shared" si="27"/>
        <v>5356.0916790798283</v>
      </c>
      <c r="AM44" s="143">
        <f t="shared" si="27"/>
        <v>5356.0916790798283</v>
      </c>
      <c r="AN44" s="143">
        <f t="shared" si="27"/>
        <v>5356.0916790798283</v>
      </c>
      <c r="AO44" s="143">
        <f t="shared" si="27"/>
        <v>5356.0916790798283</v>
      </c>
      <c r="AP44" s="143">
        <f t="shared" si="27"/>
        <v>5356.0916790798283</v>
      </c>
      <c r="AQ44" s="143">
        <f t="shared" si="27"/>
        <v>5356.0916790798283</v>
      </c>
      <c r="AR44" s="143">
        <f t="shared" si="27"/>
        <v>5356.0916790798283</v>
      </c>
      <c r="AS44" s="143">
        <f t="shared" si="27"/>
        <v>5356.0916790798283</v>
      </c>
      <c r="AT44" s="143">
        <f t="shared" si="27"/>
        <v>5356.0916790798283</v>
      </c>
      <c r="AU44" s="143">
        <f t="shared" si="27"/>
        <v>5356.0916790798283</v>
      </c>
      <c r="AV44" s="143">
        <f t="shared" si="27"/>
        <v>5356.0916790798283</v>
      </c>
      <c r="AW44" s="143">
        <f t="shared" si="27"/>
        <v>2678.0458395399141</v>
      </c>
      <c r="AX44" s="143">
        <v>0</v>
      </c>
      <c r="AY44" s="143">
        <v>0</v>
      </c>
      <c r="AZ44" s="143">
        <v>0</v>
      </c>
      <c r="BA44" s="143">
        <v>0</v>
      </c>
      <c r="BB44" s="143">
        <v>0</v>
      </c>
      <c r="BC44" s="143">
        <v>0</v>
      </c>
      <c r="BD44" s="143">
        <v>0</v>
      </c>
      <c r="BE44" s="143">
        <v>0</v>
      </c>
      <c r="BF44" s="143">
        <v>0</v>
      </c>
      <c r="BG44" s="143">
        <v>0</v>
      </c>
      <c r="BH44" s="143">
        <v>0</v>
      </c>
      <c r="BI44" s="143">
        <v>0</v>
      </c>
      <c r="BJ44" s="143">
        <v>0</v>
      </c>
      <c r="BK44" s="143">
        <v>0</v>
      </c>
      <c r="BL44" s="143">
        <v>0</v>
      </c>
      <c r="BM44" s="143">
        <v>0</v>
      </c>
      <c r="BN44" s="143"/>
      <c r="BO44" s="143"/>
      <c r="BP44" s="143"/>
      <c r="BQ44" s="143"/>
      <c r="BR44" s="143"/>
      <c r="BS44" s="143"/>
      <c r="BT44" s="143"/>
      <c r="BU44" s="143"/>
    </row>
    <row r="45" spans="1:73">
      <c r="A45" s="186"/>
      <c r="B45" s="140" t="s">
        <v>80</v>
      </c>
      <c r="C45" s="140"/>
      <c r="D45" s="143">
        <f t="shared" ref="D45:AW45" si="28">D43-D44</f>
        <v>238346.07971905236</v>
      </c>
      <c r="E45" s="143">
        <f t="shared" si="28"/>
        <v>232989.98803997252</v>
      </c>
      <c r="F45" s="143">
        <f t="shared" si="28"/>
        <v>227633.89636089269</v>
      </c>
      <c r="G45" s="143">
        <f t="shared" si="28"/>
        <v>222277.80468181285</v>
      </c>
      <c r="H45" s="143">
        <f t="shared" si="28"/>
        <v>216921.71300273301</v>
      </c>
      <c r="I45" s="143">
        <f t="shared" si="28"/>
        <v>211565.62132365318</v>
      </c>
      <c r="J45" s="143">
        <f t="shared" si="28"/>
        <v>206209.52964457334</v>
      </c>
      <c r="K45" s="143">
        <f t="shared" si="28"/>
        <v>200853.4379654935</v>
      </c>
      <c r="L45" s="143">
        <f t="shared" si="28"/>
        <v>195497.34628641367</v>
      </c>
      <c r="M45" s="143">
        <f t="shared" si="28"/>
        <v>190141.25460733383</v>
      </c>
      <c r="N45" s="143">
        <f t="shared" si="28"/>
        <v>184785.16292825399</v>
      </c>
      <c r="O45" s="143">
        <f t="shared" si="28"/>
        <v>179429.07124917416</v>
      </c>
      <c r="P45" s="143">
        <f t="shared" si="28"/>
        <v>174072.97957009432</v>
      </c>
      <c r="Q45" s="143">
        <f t="shared" si="28"/>
        <v>168716.88789101448</v>
      </c>
      <c r="R45" s="143">
        <f t="shared" si="28"/>
        <v>163360.79621193465</v>
      </c>
      <c r="S45" s="143">
        <f t="shared" si="28"/>
        <v>158004.70453285481</v>
      </c>
      <c r="T45" s="143">
        <f t="shared" si="28"/>
        <v>152648.61285377498</v>
      </c>
      <c r="U45" s="143">
        <f t="shared" si="28"/>
        <v>147292.52117469514</v>
      </c>
      <c r="V45" s="143">
        <f t="shared" si="28"/>
        <v>141936.4294956153</v>
      </c>
      <c r="W45" s="143">
        <f t="shared" si="28"/>
        <v>136580.33781653547</v>
      </c>
      <c r="X45" s="143">
        <f t="shared" si="28"/>
        <v>131224.24613745563</v>
      </c>
      <c r="Y45" s="143">
        <f t="shared" si="28"/>
        <v>125868.15445837581</v>
      </c>
      <c r="Z45" s="143">
        <f t="shared" si="28"/>
        <v>120512.06277929599</v>
      </c>
      <c r="AA45" s="143">
        <f t="shared" si="28"/>
        <v>115155.97110021616</v>
      </c>
      <c r="AB45" s="143">
        <f t="shared" si="28"/>
        <v>109799.87942113634</v>
      </c>
      <c r="AC45" s="143">
        <f t="shared" si="28"/>
        <v>104443.78774205652</v>
      </c>
      <c r="AD45" s="143">
        <f t="shared" si="28"/>
        <v>99087.696062976698</v>
      </c>
      <c r="AE45" s="143">
        <f t="shared" si="28"/>
        <v>93731.604383896876</v>
      </c>
      <c r="AF45" s="143">
        <f t="shared" si="28"/>
        <v>88375.512704817054</v>
      </c>
      <c r="AG45" s="143">
        <f t="shared" si="28"/>
        <v>83019.421025737232</v>
      </c>
      <c r="AH45" s="143">
        <f t="shared" si="28"/>
        <v>77663.32934665741</v>
      </c>
      <c r="AI45" s="143">
        <f t="shared" si="28"/>
        <v>72307.237667577589</v>
      </c>
      <c r="AJ45" s="143">
        <f t="shared" si="28"/>
        <v>66951.145988497767</v>
      </c>
      <c r="AK45" s="143">
        <f t="shared" si="28"/>
        <v>61595.054309417937</v>
      </c>
      <c r="AL45" s="143">
        <f t="shared" si="28"/>
        <v>56238.962630338108</v>
      </c>
      <c r="AM45" s="143">
        <f t="shared" si="28"/>
        <v>50882.870951258279</v>
      </c>
      <c r="AN45" s="143">
        <f t="shared" si="28"/>
        <v>45526.77927217845</v>
      </c>
      <c r="AO45" s="143">
        <f t="shared" si="28"/>
        <v>40170.687593098621</v>
      </c>
      <c r="AP45" s="143">
        <f t="shared" si="28"/>
        <v>34814.595914018792</v>
      </c>
      <c r="AQ45" s="143">
        <f t="shared" si="28"/>
        <v>29458.504234938962</v>
      </c>
      <c r="AR45" s="143">
        <f t="shared" si="28"/>
        <v>24102.412555859133</v>
      </c>
      <c r="AS45" s="143">
        <f t="shared" si="28"/>
        <v>18746.320876779304</v>
      </c>
      <c r="AT45" s="143">
        <f t="shared" si="28"/>
        <v>13390.229197699475</v>
      </c>
      <c r="AU45" s="143">
        <f t="shared" si="28"/>
        <v>8034.1375186196465</v>
      </c>
      <c r="AV45" s="143">
        <f t="shared" si="28"/>
        <v>2678.0458395398182</v>
      </c>
      <c r="AW45" s="143">
        <f t="shared" si="28"/>
        <v>-9.5951691037043929E-11</v>
      </c>
      <c r="AX45" s="143">
        <v>0</v>
      </c>
      <c r="AY45" s="143">
        <v>0</v>
      </c>
      <c r="AZ45" s="143">
        <v>0</v>
      </c>
      <c r="BA45" s="143">
        <v>0</v>
      </c>
      <c r="BB45" s="143">
        <v>0</v>
      </c>
      <c r="BC45" s="143">
        <v>0</v>
      </c>
      <c r="BD45" s="143">
        <v>0</v>
      </c>
      <c r="BE45" s="143">
        <v>0</v>
      </c>
      <c r="BF45" s="143">
        <v>0</v>
      </c>
      <c r="BG45" s="143">
        <v>0</v>
      </c>
      <c r="BH45" s="143">
        <v>0</v>
      </c>
      <c r="BI45" s="143">
        <v>0</v>
      </c>
      <c r="BJ45" s="143">
        <v>0</v>
      </c>
      <c r="BK45" s="143">
        <v>0</v>
      </c>
      <c r="BL45" s="143">
        <v>0</v>
      </c>
      <c r="BM45" s="143">
        <v>0</v>
      </c>
      <c r="BN45" s="143"/>
      <c r="BO45" s="143"/>
      <c r="BP45" s="143"/>
      <c r="BQ45" s="143"/>
      <c r="BR45" s="143"/>
      <c r="BS45" s="143"/>
      <c r="BT45" s="143"/>
      <c r="BU45" s="143"/>
    </row>
    <row r="46" spans="1:73">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BT46" s="144"/>
      <c r="BU46" s="144"/>
    </row>
    <row r="47" spans="1:73">
      <c r="A47" s="186" t="s">
        <v>85</v>
      </c>
      <c r="B47" s="140" t="s">
        <v>79</v>
      </c>
      <c r="C47" s="140"/>
      <c r="D47" s="143">
        <f>C12</f>
        <v>11383380.509203576</v>
      </c>
      <c r="E47" s="143">
        <f t="shared" ref="E47:BB47" si="29">D49</f>
        <v>11269546.704111541</v>
      </c>
      <c r="F47" s="143">
        <f t="shared" si="29"/>
        <v>11041879.093927469</v>
      </c>
      <c r="G47" s="143">
        <f t="shared" si="29"/>
        <v>10814211.483743398</v>
      </c>
      <c r="H47" s="143">
        <f t="shared" si="29"/>
        <v>10586543.873559326</v>
      </c>
      <c r="I47" s="143">
        <f t="shared" si="29"/>
        <v>10358876.263375254</v>
      </c>
      <c r="J47" s="143">
        <f t="shared" si="29"/>
        <v>10131208.653191183</v>
      </c>
      <c r="K47" s="143">
        <f t="shared" si="29"/>
        <v>9903541.0430071112</v>
      </c>
      <c r="L47" s="143">
        <f t="shared" si="29"/>
        <v>9675873.4328230396</v>
      </c>
      <c r="M47" s="143">
        <f t="shared" si="29"/>
        <v>9448205.822638968</v>
      </c>
      <c r="N47" s="143">
        <f t="shared" si="29"/>
        <v>9220538.2124548964</v>
      </c>
      <c r="O47" s="143">
        <f t="shared" si="29"/>
        <v>8992870.6022708248</v>
      </c>
      <c r="P47" s="143">
        <f t="shared" si="29"/>
        <v>8765202.9920867532</v>
      </c>
      <c r="Q47" s="143">
        <f t="shared" si="29"/>
        <v>8537535.3819026817</v>
      </c>
      <c r="R47" s="143">
        <f t="shared" si="29"/>
        <v>8309867.7717186101</v>
      </c>
      <c r="S47" s="143">
        <f t="shared" si="29"/>
        <v>8082200.1615345385</v>
      </c>
      <c r="T47" s="143">
        <f t="shared" si="29"/>
        <v>7854532.5513504669</v>
      </c>
      <c r="U47" s="143">
        <f t="shared" si="29"/>
        <v>7626864.9411663953</v>
      </c>
      <c r="V47" s="143">
        <f t="shared" si="29"/>
        <v>7399197.3309823237</v>
      </c>
      <c r="W47" s="143">
        <f t="shared" si="29"/>
        <v>7171529.7207982522</v>
      </c>
      <c r="X47" s="143">
        <f t="shared" si="29"/>
        <v>6943862.1106141806</v>
      </c>
      <c r="Y47" s="143">
        <f t="shared" si="29"/>
        <v>6716194.500430109</v>
      </c>
      <c r="Z47" s="143">
        <f t="shared" si="29"/>
        <v>6488526.8902460374</v>
      </c>
      <c r="AA47" s="143">
        <f t="shared" si="29"/>
        <v>6260859.2800619658</v>
      </c>
      <c r="AB47" s="143">
        <f t="shared" si="29"/>
        <v>6033191.6698778942</v>
      </c>
      <c r="AC47" s="143">
        <f t="shared" si="29"/>
        <v>5805524.0596938226</v>
      </c>
      <c r="AD47" s="143">
        <f t="shared" si="29"/>
        <v>5577856.4495097511</v>
      </c>
      <c r="AE47" s="143">
        <f t="shared" si="29"/>
        <v>5350188.8393256795</v>
      </c>
      <c r="AF47" s="143">
        <f t="shared" si="29"/>
        <v>5122521.2291416079</v>
      </c>
      <c r="AG47" s="143">
        <f t="shared" si="29"/>
        <v>4894853.6189575363</v>
      </c>
      <c r="AH47" s="143">
        <f t="shared" si="29"/>
        <v>4667186.0087734647</v>
      </c>
      <c r="AI47" s="143">
        <f t="shared" si="29"/>
        <v>4439518.3985893931</v>
      </c>
      <c r="AJ47" s="143">
        <f t="shared" si="29"/>
        <v>4211850.7884053215</v>
      </c>
      <c r="AK47" s="143">
        <f t="shared" si="29"/>
        <v>3984183.17822125</v>
      </c>
      <c r="AL47" s="143">
        <f t="shared" si="29"/>
        <v>3756515.5680371784</v>
      </c>
      <c r="AM47" s="143">
        <f t="shared" si="29"/>
        <v>3528847.9578531068</v>
      </c>
      <c r="AN47" s="143">
        <f t="shared" si="29"/>
        <v>3301180.3476690352</v>
      </c>
      <c r="AO47" s="143">
        <f t="shared" si="29"/>
        <v>3073512.7374849636</v>
      </c>
      <c r="AP47" s="143">
        <f t="shared" si="29"/>
        <v>2845845.127300892</v>
      </c>
      <c r="AQ47" s="143">
        <f t="shared" si="29"/>
        <v>2618177.5171168204</v>
      </c>
      <c r="AR47" s="143">
        <f t="shared" si="29"/>
        <v>2390509.9069327489</v>
      </c>
      <c r="AS47" s="143">
        <f t="shared" si="29"/>
        <v>2162842.2967486773</v>
      </c>
      <c r="AT47" s="143">
        <f t="shared" si="29"/>
        <v>1935174.6865646057</v>
      </c>
      <c r="AU47" s="143">
        <f t="shared" si="29"/>
        <v>1707507.0763805341</v>
      </c>
      <c r="AV47" s="143">
        <f t="shared" si="29"/>
        <v>1479839.4661964625</v>
      </c>
      <c r="AW47" s="143">
        <f t="shared" si="29"/>
        <v>1252171.8560123909</v>
      </c>
      <c r="AX47" s="143">
        <f t="shared" si="29"/>
        <v>1024504.2458283195</v>
      </c>
      <c r="AY47" s="143">
        <f t="shared" si="29"/>
        <v>796836.63564424799</v>
      </c>
      <c r="AZ47" s="143">
        <f t="shared" si="29"/>
        <v>569169.02546017652</v>
      </c>
      <c r="BA47" s="143">
        <f t="shared" si="29"/>
        <v>341501.41527610505</v>
      </c>
      <c r="BB47" s="143">
        <f t="shared" si="29"/>
        <v>113833.80509203355</v>
      </c>
      <c r="BC47" s="143">
        <v>0</v>
      </c>
      <c r="BD47" s="143">
        <v>0</v>
      </c>
      <c r="BE47" s="143">
        <v>0</v>
      </c>
      <c r="BF47" s="143">
        <v>0</v>
      </c>
      <c r="BG47" s="143">
        <v>0</v>
      </c>
      <c r="BH47" s="143">
        <v>0</v>
      </c>
      <c r="BI47" s="143">
        <v>0</v>
      </c>
      <c r="BJ47" s="143">
        <v>0</v>
      </c>
      <c r="BK47" s="143">
        <v>0</v>
      </c>
      <c r="BL47" s="143">
        <v>0</v>
      </c>
      <c r="BM47" s="143">
        <v>0</v>
      </c>
      <c r="BN47" s="143"/>
      <c r="BO47" s="143"/>
      <c r="BP47" s="143"/>
      <c r="BQ47" s="143"/>
      <c r="BR47" s="143"/>
      <c r="BS47" s="143"/>
      <c r="BT47" s="143"/>
      <c r="BU47" s="143"/>
    </row>
    <row r="48" spans="1:73">
      <c r="A48" s="186"/>
      <c r="B48" s="140" t="s">
        <v>1</v>
      </c>
      <c r="C48" s="140"/>
      <c r="D48" s="143">
        <f t="shared" ref="D48:AI48" si="30">D12</f>
        <v>113833.80509203575</v>
      </c>
      <c r="E48" s="143">
        <f t="shared" si="30"/>
        <v>227667.6101840715</v>
      </c>
      <c r="F48" s="143">
        <f t="shared" si="30"/>
        <v>227667.6101840715</v>
      </c>
      <c r="G48" s="143">
        <f t="shared" si="30"/>
        <v>227667.6101840715</v>
      </c>
      <c r="H48" s="143">
        <f t="shared" si="30"/>
        <v>227667.6101840715</v>
      </c>
      <c r="I48" s="143">
        <f t="shared" si="30"/>
        <v>227667.6101840715</v>
      </c>
      <c r="J48" s="143">
        <f t="shared" si="30"/>
        <v>227667.6101840715</v>
      </c>
      <c r="K48" s="143">
        <f t="shared" si="30"/>
        <v>227667.6101840715</v>
      </c>
      <c r="L48" s="143">
        <f t="shared" si="30"/>
        <v>227667.6101840715</v>
      </c>
      <c r="M48" s="143">
        <f t="shared" si="30"/>
        <v>227667.6101840715</v>
      </c>
      <c r="N48" s="143">
        <f t="shared" si="30"/>
        <v>227667.6101840715</v>
      </c>
      <c r="O48" s="143">
        <f t="shared" si="30"/>
        <v>227667.6101840715</v>
      </c>
      <c r="P48" s="143">
        <f t="shared" si="30"/>
        <v>227667.6101840715</v>
      </c>
      <c r="Q48" s="143">
        <f t="shared" si="30"/>
        <v>227667.6101840715</v>
      </c>
      <c r="R48" s="143">
        <f t="shared" si="30"/>
        <v>227667.6101840715</v>
      </c>
      <c r="S48" s="143">
        <f t="shared" si="30"/>
        <v>227667.6101840715</v>
      </c>
      <c r="T48" s="143">
        <f t="shared" si="30"/>
        <v>227667.6101840715</v>
      </c>
      <c r="U48" s="143">
        <f t="shared" si="30"/>
        <v>227667.6101840715</v>
      </c>
      <c r="V48" s="143">
        <f t="shared" si="30"/>
        <v>227667.6101840715</v>
      </c>
      <c r="W48" s="143">
        <f t="shared" si="30"/>
        <v>227667.6101840715</v>
      </c>
      <c r="X48" s="143">
        <f t="shared" si="30"/>
        <v>227667.6101840715</v>
      </c>
      <c r="Y48" s="143">
        <f t="shared" si="30"/>
        <v>227667.6101840715</v>
      </c>
      <c r="Z48" s="143">
        <f t="shared" si="30"/>
        <v>227667.6101840715</v>
      </c>
      <c r="AA48" s="143">
        <f t="shared" si="30"/>
        <v>227667.6101840715</v>
      </c>
      <c r="AB48" s="143">
        <f t="shared" si="30"/>
        <v>227667.6101840715</v>
      </c>
      <c r="AC48" s="143">
        <f t="shared" si="30"/>
        <v>227667.6101840715</v>
      </c>
      <c r="AD48" s="143">
        <f t="shared" si="30"/>
        <v>227667.6101840715</v>
      </c>
      <c r="AE48" s="143">
        <f t="shared" si="30"/>
        <v>227667.6101840715</v>
      </c>
      <c r="AF48" s="143">
        <f t="shared" si="30"/>
        <v>227667.6101840715</v>
      </c>
      <c r="AG48" s="143">
        <f t="shared" si="30"/>
        <v>227667.6101840715</v>
      </c>
      <c r="AH48" s="143">
        <f t="shared" si="30"/>
        <v>227667.6101840715</v>
      </c>
      <c r="AI48" s="143">
        <f t="shared" si="30"/>
        <v>227667.6101840715</v>
      </c>
      <c r="AJ48" s="143">
        <f t="shared" ref="AJ48:BB48" si="31">AJ12</f>
        <v>227667.6101840715</v>
      </c>
      <c r="AK48" s="143">
        <f t="shared" si="31"/>
        <v>227667.6101840715</v>
      </c>
      <c r="AL48" s="143">
        <f t="shared" si="31"/>
        <v>227667.6101840715</v>
      </c>
      <c r="AM48" s="143">
        <f t="shared" si="31"/>
        <v>227667.6101840715</v>
      </c>
      <c r="AN48" s="143">
        <f t="shared" si="31"/>
        <v>227667.6101840715</v>
      </c>
      <c r="AO48" s="143">
        <f t="shared" si="31"/>
        <v>227667.6101840715</v>
      </c>
      <c r="AP48" s="143">
        <f t="shared" si="31"/>
        <v>227667.6101840715</v>
      </c>
      <c r="AQ48" s="143">
        <f t="shared" si="31"/>
        <v>227667.6101840715</v>
      </c>
      <c r="AR48" s="143">
        <f t="shared" si="31"/>
        <v>227667.6101840715</v>
      </c>
      <c r="AS48" s="143">
        <f t="shared" si="31"/>
        <v>227667.6101840715</v>
      </c>
      <c r="AT48" s="143">
        <f t="shared" si="31"/>
        <v>227667.6101840715</v>
      </c>
      <c r="AU48" s="143">
        <f t="shared" si="31"/>
        <v>227667.6101840715</v>
      </c>
      <c r="AV48" s="143">
        <f t="shared" si="31"/>
        <v>227667.6101840715</v>
      </c>
      <c r="AW48" s="143">
        <f t="shared" si="31"/>
        <v>227667.6101840715</v>
      </c>
      <c r="AX48" s="143">
        <f t="shared" si="31"/>
        <v>227667.6101840715</v>
      </c>
      <c r="AY48" s="143">
        <f t="shared" si="31"/>
        <v>227667.6101840715</v>
      </c>
      <c r="AZ48" s="143">
        <f t="shared" si="31"/>
        <v>227667.6101840715</v>
      </c>
      <c r="BA48" s="143">
        <f t="shared" si="31"/>
        <v>227667.6101840715</v>
      </c>
      <c r="BB48" s="143">
        <f t="shared" si="31"/>
        <v>113833.80509203575</v>
      </c>
      <c r="BC48" s="143">
        <v>0</v>
      </c>
      <c r="BD48" s="143">
        <v>0</v>
      </c>
      <c r="BE48" s="143">
        <v>0</v>
      </c>
      <c r="BF48" s="143">
        <v>0</v>
      </c>
      <c r="BG48" s="143">
        <v>0</v>
      </c>
      <c r="BH48" s="143">
        <v>0</v>
      </c>
      <c r="BI48" s="143">
        <v>0</v>
      </c>
      <c r="BJ48" s="143">
        <v>0</v>
      </c>
      <c r="BK48" s="143">
        <v>0</v>
      </c>
      <c r="BL48" s="143">
        <v>0</v>
      </c>
      <c r="BM48" s="143">
        <v>0</v>
      </c>
      <c r="BN48" s="143"/>
      <c r="BO48" s="143"/>
      <c r="BP48" s="143"/>
      <c r="BQ48" s="143"/>
      <c r="BR48" s="143"/>
      <c r="BS48" s="143"/>
      <c r="BT48" s="143"/>
      <c r="BU48" s="143"/>
    </row>
    <row r="49" spans="1:73">
      <c r="A49" s="186"/>
      <c r="B49" s="140" t="s">
        <v>80</v>
      </c>
      <c r="C49" s="140"/>
      <c r="D49" s="143">
        <f t="shared" ref="D49:BB49" si="32">D47-D48</f>
        <v>11269546.704111541</v>
      </c>
      <c r="E49" s="143">
        <f t="shared" si="32"/>
        <v>11041879.093927469</v>
      </c>
      <c r="F49" s="143">
        <f t="shared" si="32"/>
        <v>10814211.483743398</v>
      </c>
      <c r="G49" s="143">
        <f t="shared" si="32"/>
        <v>10586543.873559326</v>
      </c>
      <c r="H49" s="143">
        <f t="shared" si="32"/>
        <v>10358876.263375254</v>
      </c>
      <c r="I49" s="143">
        <f t="shared" si="32"/>
        <v>10131208.653191183</v>
      </c>
      <c r="J49" s="143">
        <f t="shared" si="32"/>
        <v>9903541.0430071112</v>
      </c>
      <c r="K49" s="143">
        <f t="shared" si="32"/>
        <v>9675873.4328230396</v>
      </c>
      <c r="L49" s="143">
        <f t="shared" si="32"/>
        <v>9448205.822638968</v>
      </c>
      <c r="M49" s="143">
        <f t="shared" si="32"/>
        <v>9220538.2124548964</v>
      </c>
      <c r="N49" s="143">
        <f t="shared" si="32"/>
        <v>8992870.6022708248</v>
      </c>
      <c r="O49" s="143">
        <f t="shared" si="32"/>
        <v>8765202.9920867532</v>
      </c>
      <c r="P49" s="143">
        <f t="shared" si="32"/>
        <v>8537535.3819026817</v>
      </c>
      <c r="Q49" s="143">
        <f t="shared" si="32"/>
        <v>8309867.7717186101</v>
      </c>
      <c r="R49" s="143">
        <f t="shared" si="32"/>
        <v>8082200.1615345385</v>
      </c>
      <c r="S49" s="143">
        <f t="shared" si="32"/>
        <v>7854532.5513504669</v>
      </c>
      <c r="T49" s="143">
        <f t="shared" si="32"/>
        <v>7626864.9411663953</v>
      </c>
      <c r="U49" s="143">
        <f t="shared" si="32"/>
        <v>7399197.3309823237</v>
      </c>
      <c r="V49" s="143">
        <f t="shared" si="32"/>
        <v>7171529.7207982522</v>
      </c>
      <c r="W49" s="143">
        <f t="shared" si="32"/>
        <v>6943862.1106141806</v>
      </c>
      <c r="X49" s="143">
        <f t="shared" si="32"/>
        <v>6716194.500430109</v>
      </c>
      <c r="Y49" s="143">
        <f t="shared" si="32"/>
        <v>6488526.8902460374</v>
      </c>
      <c r="Z49" s="143">
        <f t="shared" si="32"/>
        <v>6260859.2800619658</v>
      </c>
      <c r="AA49" s="143">
        <f t="shared" si="32"/>
        <v>6033191.6698778942</v>
      </c>
      <c r="AB49" s="143">
        <f t="shared" si="32"/>
        <v>5805524.0596938226</v>
      </c>
      <c r="AC49" s="143">
        <f t="shared" si="32"/>
        <v>5577856.4495097511</v>
      </c>
      <c r="AD49" s="143">
        <f t="shared" si="32"/>
        <v>5350188.8393256795</v>
      </c>
      <c r="AE49" s="143">
        <f t="shared" si="32"/>
        <v>5122521.2291416079</v>
      </c>
      <c r="AF49" s="143">
        <f t="shared" si="32"/>
        <v>4894853.6189575363</v>
      </c>
      <c r="AG49" s="143">
        <f t="shared" si="32"/>
        <v>4667186.0087734647</v>
      </c>
      <c r="AH49" s="143">
        <f t="shared" si="32"/>
        <v>4439518.3985893931</v>
      </c>
      <c r="AI49" s="143">
        <f t="shared" si="32"/>
        <v>4211850.7884053215</v>
      </c>
      <c r="AJ49" s="143">
        <f t="shared" si="32"/>
        <v>3984183.17822125</v>
      </c>
      <c r="AK49" s="143">
        <f t="shared" si="32"/>
        <v>3756515.5680371784</v>
      </c>
      <c r="AL49" s="143">
        <f t="shared" si="32"/>
        <v>3528847.9578531068</v>
      </c>
      <c r="AM49" s="143">
        <f t="shared" si="32"/>
        <v>3301180.3476690352</v>
      </c>
      <c r="AN49" s="143">
        <f t="shared" si="32"/>
        <v>3073512.7374849636</v>
      </c>
      <c r="AO49" s="143">
        <f t="shared" si="32"/>
        <v>2845845.127300892</v>
      </c>
      <c r="AP49" s="143">
        <f t="shared" si="32"/>
        <v>2618177.5171168204</v>
      </c>
      <c r="AQ49" s="143">
        <f t="shared" si="32"/>
        <v>2390509.9069327489</v>
      </c>
      <c r="AR49" s="143">
        <f t="shared" si="32"/>
        <v>2162842.2967486773</v>
      </c>
      <c r="AS49" s="143">
        <f t="shared" si="32"/>
        <v>1935174.6865646057</v>
      </c>
      <c r="AT49" s="143">
        <f t="shared" si="32"/>
        <v>1707507.0763805341</v>
      </c>
      <c r="AU49" s="143">
        <f t="shared" si="32"/>
        <v>1479839.4661964625</v>
      </c>
      <c r="AV49" s="143">
        <f t="shared" si="32"/>
        <v>1252171.8560123909</v>
      </c>
      <c r="AW49" s="143">
        <f t="shared" si="32"/>
        <v>1024504.2458283195</v>
      </c>
      <c r="AX49" s="143">
        <f t="shared" si="32"/>
        <v>796836.63564424799</v>
      </c>
      <c r="AY49" s="143">
        <f t="shared" si="32"/>
        <v>569169.02546017652</v>
      </c>
      <c r="AZ49" s="143">
        <f t="shared" si="32"/>
        <v>341501.41527610505</v>
      </c>
      <c r="BA49" s="143">
        <f t="shared" si="32"/>
        <v>113833.80509203355</v>
      </c>
      <c r="BB49" s="143">
        <f t="shared" si="32"/>
        <v>-2.1973391994833946E-9</v>
      </c>
      <c r="BC49" s="143">
        <v>0</v>
      </c>
      <c r="BD49" s="143">
        <v>0</v>
      </c>
      <c r="BE49" s="143">
        <v>0</v>
      </c>
      <c r="BF49" s="143">
        <v>0</v>
      </c>
      <c r="BG49" s="143">
        <v>0</v>
      </c>
      <c r="BH49" s="143">
        <v>0</v>
      </c>
      <c r="BI49" s="143">
        <v>0</v>
      </c>
      <c r="BJ49" s="143">
        <v>0</v>
      </c>
      <c r="BK49" s="143">
        <v>0</v>
      </c>
      <c r="BL49" s="143">
        <v>0</v>
      </c>
      <c r="BM49" s="143">
        <v>0</v>
      </c>
      <c r="BN49" s="143"/>
      <c r="BO49" s="143"/>
      <c r="BP49" s="143"/>
      <c r="BQ49" s="143"/>
      <c r="BR49" s="143"/>
      <c r="BS49" s="143"/>
      <c r="BT49" s="143"/>
      <c r="BU49" s="143"/>
    </row>
    <row r="50" spans="1:73">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BT50" s="144"/>
      <c r="BU50" s="144"/>
    </row>
    <row r="51" spans="1:73">
      <c r="A51" s="186" t="s">
        <v>86</v>
      </c>
      <c r="B51" s="140" t="s">
        <v>79</v>
      </c>
      <c r="C51" s="140"/>
      <c r="D51" s="143">
        <f>C13</f>
        <v>19839.287322260341</v>
      </c>
      <c r="E51" s="143">
        <f t="shared" ref="E51:BG51" si="33">D53</f>
        <v>19658.930164785248</v>
      </c>
      <c r="F51" s="143">
        <f t="shared" si="33"/>
        <v>19298.215849835062</v>
      </c>
      <c r="G51" s="143">
        <f t="shared" si="33"/>
        <v>18937.501534884876</v>
      </c>
      <c r="H51" s="143">
        <f t="shared" si="33"/>
        <v>18576.787219934689</v>
      </c>
      <c r="I51" s="143">
        <f t="shared" si="33"/>
        <v>18216.072904984503</v>
      </c>
      <c r="J51" s="143">
        <f t="shared" si="33"/>
        <v>17855.358590034317</v>
      </c>
      <c r="K51" s="143">
        <f t="shared" si="33"/>
        <v>17494.644275084131</v>
      </c>
      <c r="L51" s="143">
        <f t="shared" si="33"/>
        <v>17133.929960133944</v>
      </c>
      <c r="M51" s="143">
        <f t="shared" si="33"/>
        <v>16773.215645183758</v>
      </c>
      <c r="N51" s="143">
        <f t="shared" si="33"/>
        <v>16412.501330233572</v>
      </c>
      <c r="O51" s="143">
        <f t="shared" si="33"/>
        <v>16051.787015283384</v>
      </c>
      <c r="P51" s="143">
        <f t="shared" si="33"/>
        <v>15691.072700333196</v>
      </c>
      <c r="Q51" s="143">
        <f t="shared" si="33"/>
        <v>15330.358385383008</v>
      </c>
      <c r="R51" s="143">
        <f t="shared" si="33"/>
        <v>14969.64407043282</v>
      </c>
      <c r="S51" s="143">
        <f t="shared" si="33"/>
        <v>14608.929755482632</v>
      </c>
      <c r="T51" s="143">
        <f t="shared" si="33"/>
        <v>14248.215440532444</v>
      </c>
      <c r="U51" s="143">
        <f t="shared" si="33"/>
        <v>13887.501125582256</v>
      </c>
      <c r="V51" s="143">
        <f t="shared" si="33"/>
        <v>13526.786810632067</v>
      </c>
      <c r="W51" s="143">
        <f t="shared" si="33"/>
        <v>13166.072495681879</v>
      </c>
      <c r="X51" s="143">
        <f t="shared" si="33"/>
        <v>12805.358180731691</v>
      </c>
      <c r="Y51" s="143">
        <f t="shared" si="33"/>
        <v>12444.643865781503</v>
      </c>
      <c r="Z51" s="143">
        <f t="shared" si="33"/>
        <v>12083.929550831315</v>
      </c>
      <c r="AA51" s="143">
        <f t="shared" si="33"/>
        <v>11723.215235881127</v>
      </c>
      <c r="AB51" s="143">
        <f t="shared" si="33"/>
        <v>11362.500920930939</v>
      </c>
      <c r="AC51" s="143">
        <f t="shared" si="33"/>
        <v>11001.786605980751</v>
      </c>
      <c r="AD51" s="143">
        <f t="shared" si="33"/>
        <v>10641.072291030563</v>
      </c>
      <c r="AE51" s="143">
        <f t="shared" si="33"/>
        <v>10280.357976080375</v>
      </c>
      <c r="AF51" s="143">
        <f t="shared" si="33"/>
        <v>9919.643661130187</v>
      </c>
      <c r="AG51" s="143">
        <f t="shared" si="33"/>
        <v>9558.9293461799989</v>
      </c>
      <c r="AH51" s="143">
        <f t="shared" si="33"/>
        <v>9198.2150312298108</v>
      </c>
      <c r="AI51" s="143">
        <f t="shared" si="33"/>
        <v>8837.5007162796228</v>
      </c>
      <c r="AJ51" s="143">
        <f t="shared" si="33"/>
        <v>8476.7864013294347</v>
      </c>
      <c r="AK51" s="143">
        <f t="shared" si="33"/>
        <v>8116.0720863792467</v>
      </c>
      <c r="AL51" s="143">
        <f t="shared" si="33"/>
        <v>7755.3577714290586</v>
      </c>
      <c r="AM51" s="143">
        <f t="shared" si="33"/>
        <v>7394.6434564788706</v>
      </c>
      <c r="AN51" s="143">
        <f t="shared" si="33"/>
        <v>7033.9291415286825</v>
      </c>
      <c r="AO51" s="143">
        <f t="shared" si="33"/>
        <v>6673.2148265784945</v>
      </c>
      <c r="AP51" s="143">
        <f t="shared" si="33"/>
        <v>6312.5005116283064</v>
      </c>
      <c r="AQ51" s="143">
        <f t="shared" si="33"/>
        <v>5951.7861966781184</v>
      </c>
      <c r="AR51" s="143">
        <f t="shared" si="33"/>
        <v>5591.0718817279303</v>
      </c>
      <c r="AS51" s="143">
        <f t="shared" si="33"/>
        <v>5230.3575667777422</v>
      </c>
      <c r="AT51" s="143">
        <f t="shared" si="33"/>
        <v>4869.6432518275542</v>
      </c>
      <c r="AU51" s="143">
        <f t="shared" si="33"/>
        <v>4508.9289368773661</v>
      </c>
      <c r="AV51" s="143">
        <f t="shared" si="33"/>
        <v>4148.2146219271781</v>
      </c>
      <c r="AW51" s="143">
        <f t="shared" si="33"/>
        <v>3787.50030697699</v>
      </c>
      <c r="AX51" s="143">
        <f t="shared" si="33"/>
        <v>3426.785992026802</v>
      </c>
      <c r="AY51" s="143">
        <f t="shared" si="33"/>
        <v>3066.0716770766139</v>
      </c>
      <c r="AZ51" s="143">
        <f t="shared" si="33"/>
        <v>2705.3573621264259</v>
      </c>
      <c r="BA51" s="143">
        <f t="shared" si="33"/>
        <v>2344.6430471762378</v>
      </c>
      <c r="BB51" s="143">
        <f t="shared" si="33"/>
        <v>1983.9287322260498</v>
      </c>
      <c r="BC51" s="143">
        <f t="shared" si="33"/>
        <v>1623.2144172758617</v>
      </c>
      <c r="BD51" s="143">
        <f t="shared" si="33"/>
        <v>1262.5001023256737</v>
      </c>
      <c r="BE51" s="143">
        <f t="shared" si="33"/>
        <v>901.7857873754856</v>
      </c>
      <c r="BF51" s="143">
        <f t="shared" si="33"/>
        <v>541.07147242529754</v>
      </c>
      <c r="BG51" s="143">
        <f t="shared" si="33"/>
        <v>180.35715747510955</v>
      </c>
      <c r="BH51" s="143">
        <v>0</v>
      </c>
      <c r="BI51" s="143">
        <v>0</v>
      </c>
      <c r="BJ51" s="143">
        <v>0</v>
      </c>
      <c r="BK51" s="143">
        <v>0</v>
      </c>
      <c r="BL51" s="143">
        <v>0</v>
      </c>
      <c r="BM51" s="143">
        <v>0</v>
      </c>
      <c r="BN51" s="143"/>
      <c r="BO51" s="143"/>
      <c r="BP51" s="143"/>
      <c r="BQ51" s="143"/>
      <c r="BR51" s="143"/>
      <c r="BS51" s="143"/>
      <c r="BT51" s="143"/>
      <c r="BU51" s="143"/>
    </row>
    <row r="52" spans="1:73">
      <c r="A52" s="186"/>
      <c r="B52" s="140" t="s">
        <v>1</v>
      </c>
      <c r="C52" s="140"/>
      <c r="D52" s="143">
        <f t="shared" ref="D52:AI52" si="34">D13</f>
        <v>180.357157475094</v>
      </c>
      <c r="E52" s="143">
        <f t="shared" si="34"/>
        <v>360.714314950188</v>
      </c>
      <c r="F52" s="143">
        <f t="shared" si="34"/>
        <v>360.714314950188</v>
      </c>
      <c r="G52" s="143">
        <f t="shared" si="34"/>
        <v>360.714314950188</v>
      </c>
      <c r="H52" s="143">
        <f t="shared" si="34"/>
        <v>360.714314950188</v>
      </c>
      <c r="I52" s="143">
        <f t="shared" si="34"/>
        <v>360.714314950188</v>
      </c>
      <c r="J52" s="143">
        <f t="shared" si="34"/>
        <v>360.714314950188</v>
      </c>
      <c r="K52" s="143">
        <f t="shared" si="34"/>
        <v>360.714314950188</v>
      </c>
      <c r="L52" s="143">
        <f t="shared" si="34"/>
        <v>360.714314950188</v>
      </c>
      <c r="M52" s="143">
        <f t="shared" si="34"/>
        <v>360.714314950188</v>
      </c>
      <c r="N52" s="143">
        <f t="shared" si="34"/>
        <v>360.714314950188</v>
      </c>
      <c r="O52" s="143">
        <f t="shared" si="34"/>
        <v>360.714314950188</v>
      </c>
      <c r="P52" s="143">
        <f t="shared" si="34"/>
        <v>360.714314950188</v>
      </c>
      <c r="Q52" s="143">
        <f t="shared" si="34"/>
        <v>360.714314950188</v>
      </c>
      <c r="R52" s="143">
        <f t="shared" si="34"/>
        <v>360.714314950188</v>
      </c>
      <c r="S52" s="143">
        <f t="shared" si="34"/>
        <v>360.714314950188</v>
      </c>
      <c r="T52" s="143">
        <f t="shared" si="34"/>
        <v>360.714314950188</v>
      </c>
      <c r="U52" s="143">
        <f t="shared" si="34"/>
        <v>360.714314950188</v>
      </c>
      <c r="V52" s="143">
        <f t="shared" si="34"/>
        <v>360.714314950188</v>
      </c>
      <c r="W52" s="143">
        <f t="shared" si="34"/>
        <v>360.714314950188</v>
      </c>
      <c r="X52" s="143">
        <f t="shared" si="34"/>
        <v>360.714314950188</v>
      </c>
      <c r="Y52" s="143">
        <f t="shared" si="34"/>
        <v>360.714314950188</v>
      </c>
      <c r="Z52" s="143">
        <f t="shared" si="34"/>
        <v>360.714314950188</v>
      </c>
      <c r="AA52" s="143">
        <f t="shared" si="34"/>
        <v>360.714314950188</v>
      </c>
      <c r="AB52" s="143">
        <f t="shared" si="34"/>
        <v>360.714314950188</v>
      </c>
      <c r="AC52" s="143">
        <f t="shared" si="34"/>
        <v>360.714314950188</v>
      </c>
      <c r="AD52" s="143">
        <f t="shared" si="34"/>
        <v>360.714314950188</v>
      </c>
      <c r="AE52" s="143">
        <f t="shared" si="34"/>
        <v>360.714314950188</v>
      </c>
      <c r="AF52" s="143">
        <f t="shared" si="34"/>
        <v>360.714314950188</v>
      </c>
      <c r="AG52" s="143">
        <f t="shared" si="34"/>
        <v>360.714314950188</v>
      </c>
      <c r="AH52" s="143">
        <f t="shared" si="34"/>
        <v>360.714314950188</v>
      </c>
      <c r="AI52" s="143">
        <f t="shared" si="34"/>
        <v>360.714314950188</v>
      </c>
      <c r="AJ52" s="143">
        <f t="shared" ref="AJ52:BG52" si="35">AJ13</f>
        <v>360.714314950188</v>
      </c>
      <c r="AK52" s="143">
        <f t="shared" si="35"/>
        <v>360.714314950188</v>
      </c>
      <c r="AL52" s="143">
        <f t="shared" si="35"/>
        <v>360.714314950188</v>
      </c>
      <c r="AM52" s="143">
        <f t="shared" si="35"/>
        <v>360.714314950188</v>
      </c>
      <c r="AN52" s="143">
        <f t="shared" si="35"/>
        <v>360.714314950188</v>
      </c>
      <c r="AO52" s="143">
        <f t="shared" si="35"/>
        <v>360.714314950188</v>
      </c>
      <c r="AP52" s="143">
        <f t="shared" si="35"/>
        <v>360.714314950188</v>
      </c>
      <c r="AQ52" s="143">
        <f t="shared" si="35"/>
        <v>360.714314950188</v>
      </c>
      <c r="AR52" s="143">
        <f t="shared" si="35"/>
        <v>360.714314950188</v>
      </c>
      <c r="AS52" s="143">
        <f t="shared" si="35"/>
        <v>360.714314950188</v>
      </c>
      <c r="AT52" s="143">
        <f t="shared" si="35"/>
        <v>360.714314950188</v>
      </c>
      <c r="AU52" s="143">
        <f t="shared" si="35"/>
        <v>360.714314950188</v>
      </c>
      <c r="AV52" s="143">
        <f t="shared" si="35"/>
        <v>360.714314950188</v>
      </c>
      <c r="AW52" s="143">
        <f t="shared" si="35"/>
        <v>360.714314950188</v>
      </c>
      <c r="AX52" s="143">
        <f t="shared" si="35"/>
        <v>360.714314950188</v>
      </c>
      <c r="AY52" s="143">
        <f t="shared" si="35"/>
        <v>360.714314950188</v>
      </c>
      <c r="AZ52" s="143">
        <f t="shared" si="35"/>
        <v>360.714314950188</v>
      </c>
      <c r="BA52" s="143">
        <f t="shared" si="35"/>
        <v>360.714314950188</v>
      </c>
      <c r="BB52" s="143">
        <f t="shared" si="35"/>
        <v>360.714314950188</v>
      </c>
      <c r="BC52" s="143">
        <f t="shared" si="35"/>
        <v>360.714314950188</v>
      </c>
      <c r="BD52" s="143">
        <f t="shared" si="35"/>
        <v>360.714314950188</v>
      </c>
      <c r="BE52" s="143">
        <f t="shared" si="35"/>
        <v>360.714314950188</v>
      </c>
      <c r="BF52" s="143">
        <f t="shared" si="35"/>
        <v>360.714314950188</v>
      </c>
      <c r="BG52" s="143">
        <f t="shared" si="35"/>
        <v>180.357157475094</v>
      </c>
      <c r="BH52" s="143">
        <v>0</v>
      </c>
      <c r="BI52" s="143">
        <v>0</v>
      </c>
      <c r="BJ52" s="143">
        <v>0</v>
      </c>
      <c r="BK52" s="143">
        <v>0</v>
      </c>
      <c r="BL52" s="143">
        <v>0</v>
      </c>
      <c r="BM52" s="143">
        <v>0</v>
      </c>
      <c r="BN52" s="143"/>
      <c r="BO52" s="143"/>
      <c r="BP52" s="143"/>
      <c r="BQ52" s="143"/>
      <c r="BR52" s="143"/>
      <c r="BS52" s="143"/>
      <c r="BT52" s="143"/>
      <c r="BU52" s="143"/>
    </row>
    <row r="53" spans="1:73">
      <c r="A53" s="186"/>
      <c r="B53" s="140" t="s">
        <v>80</v>
      </c>
      <c r="C53" s="140"/>
      <c r="D53" s="143">
        <f t="shared" ref="D53:BG53" si="36">D51-D52</f>
        <v>19658.930164785248</v>
      </c>
      <c r="E53" s="143">
        <f t="shared" si="36"/>
        <v>19298.215849835062</v>
      </c>
      <c r="F53" s="143">
        <f t="shared" si="36"/>
        <v>18937.501534884876</v>
      </c>
      <c r="G53" s="143">
        <f t="shared" si="36"/>
        <v>18576.787219934689</v>
      </c>
      <c r="H53" s="143">
        <f t="shared" si="36"/>
        <v>18216.072904984503</v>
      </c>
      <c r="I53" s="143">
        <f t="shared" si="36"/>
        <v>17855.358590034317</v>
      </c>
      <c r="J53" s="143">
        <f t="shared" si="36"/>
        <v>17494.644275084131</v>
      </c>
      <c r="K53" s="143">
        <f t="shared" si="36"/>
        <v>17133.929960133944</v>
      </c>
      <c r="L53" s="143">
        <f t="shared" si="36"/>
        <v>16773.215645183758</v>
      </c>
      <c r="M53" s="143">
        <f t="shared" si="36"/>
        <v>16412.501330233572</v>
      </c>
      <c r="N53" s="143">
        <f t="shared" si="36"/>
        <v>16051.787015283384</v>
      </c>
      <c r="O53" s="143">
        <f t="shared" si="36"/>
        <v>15691.072700333196</v>
      </c>
      <c r="P53" s="143">
        <f t="shared" si="36"/>
        <v>15330.358385383008</v>
      </c>
      <c r="Q53" s="143">
        <f t="shared" si="36"/>
        <v>14969.64407043282</v>
      </c>
      <c r="R53" s="143">
        <f t="shared" si="36"/>
        <v>14608.929755482632</v>
      </c>
      <c r="S53" s="143">
        <f t="shared" si="36"/>
        <v>14248.215440532444</v>
      </c>
      <c r="T53" s="143">
        <f t="shared" si="36"/>
        <v>13887.501125582256</v>
      </c>
      <c r="U53" s="143">
        <f t="shared" si="36"/>
        <v>13526.786810632067</v>
      </c>
      <c r="V53" s="143">
        <f t="shared" si="36"/>
        <v>13166.072495681879</v>
      </c>
      <c r="W53" s="143">
        <f t="shared" si="36"/>
        <v>12805.358180731691</v>
      </c>
      <c r="X53" s="143">
        <f t="shared" si="36"/>
        <v>12444.643865781503</v>
      </c>
      <c r="Y53" s="143">
        <f t="shared" si="36"/>
        <v>12083.929550831315</v>
      </c>
      <c r="Z53" s="143">
        <f t="shared" si="36"/>
        <v>11723.215235881127</v>
      </c>
      <c r="AA53" s="143">
        <f t="shared" si="36"/>
        <v>11362.500920930939</v>
      </c>
      <c r="AB53" s="143">
        <f t="shared" si="36"/>
        <v>11001.786605980751</v>
      </c>
      <c r="AC53" s="143">
        <f t="shared" si="36"/>
        <v>10641.072291030563</v>
      </c>
      <c r="AD53" s="143">
        <f t="shared" si="36"/>
        <v>10280.357976080375</v>
      </c>
      <c r="AE53" s="143">
        <f t="shared" si="36"/>
        <v>9919.643661130187</v>
      </c>
      <c r="AF53" s="143">
        <f t="shared" si="36"/>
        <v>9558.9293461799989</v>
      </c>
      <c r="AG53" s="143">
        <f t="shared" si="36"/>
        <v>9198.2150312298108</v>
      </c>
      <c r="AH53" s="143">
        <f t="shared" si="36"/>
        <v>8837.5007162796228</v>
      </c>
      <c r="AI53" s="143">
        <f t="shared" si="36"/>
        <v>8476.7864013294347</v>
      </c>
      <c r="AJ53" s="143">
        <f t="shared" si="36"/>
        <v>8116.0720863792467</v>
      </c>
      <c r="AK53" s="143">
        <f t="shared" si="36"/>
        <v>7755.3577714290586</v>
      </c>
      <c r="AL53" s="143">
        <f t="shared" si="36"/>
        <v>7394.6434564788706</v>
      </c>
      <c r="AM53" s="143">
        <f t="shared" si="36"/>
        <v>7033.9291415286825</v>
      </c>
      <c r="AN53" s="143">
        <f t="shared" si="36"/>
        <v>6673.2148265784945</v>
      </c>
      <c r="AO53" s="143">
        <f t="shared" si="36"/>
        <v>6312.5005116283064</v>
      </c>
      <c r="AP53" s="143">
        <f t="shared" si="36"/>
        <v>5951.7861966781184</v>
      </c>
      <c r="AQ53" s="143">
        <f t="shared" si="36"/>
        <v>5591.0718817279303</v>
      </c>
      <c r="AR53" s="143">
        <f t="shared" si="36"/>
        <v>5230.3575667777422</v>
      </c>
      <c r="AS53" s="143">
        <f t="shared" si="36"/>
        <v>4869.6432518275542</v>
      </c>
      <c r="AT53" s="143">
        <f t="shared" si="36"/>
        <v>4508.9289368773661</v>
      </c>
      <c r="AU53" s="143">
        <f t="shared" si="36"/>
        <v>4148.2146219271781</v>
      </c>
      <c r="AV53" s="143">
        <f t="shared" si="36"/>
        <v>3787.50030697699</v>
      </c>
      <c r="AW53" s="143">
        <f t="shared" si="36"/>
        <v>3426.785992026802</v>
      </c>
      <c r="AX53" s="143">
        <f t="shared" si="36"/>
        <v>3066.0716770766139</v>
      </c>
      <c r="AY53" s="143">
        <f t="shared" si="36"/>
        <v>2705.3573621264259</v>
      </c>
      <c r="AZ53" s="143">
        <f t="shared" si="36"/>
        <v>2344.6430471762378</v>
      </c>
      <c r="BA53" s="143">
        <f t="shared" si="36"/>
        <v>1983.9287322260498</v>
      </c>
      <c r="BB53" s="143">
        <f t="shared" si="36"/>
        <v>1623.2144172758617</v>
      </c>
      <c r="BC53" s="143">
        <f t="shared" si="36"/>
        <v>1262.5001023256737</v>
      </c>
      <c r="BD53" s="143">
        <f t="shared" si="36"/>
        <v>901.7857873754856</v>
      </c>
      <c r="BE53" s="143">
        <f t="shared" si="36"/>
        <v>541.07147242529754</v>
      </c>
      <c r="BF53" s="143">
        <f t="shared" si="36"/>
        <v>180.35715747510955</v>
      </c>
      <c r="BG53" s="143">
        <f t="shared" si="36"/>
        <v>1.5546675058430992E-11</v>
      </c>
      <c r="BH53" s="143">
        <v>0</v>
      </c>
      <c r="BI53" s="143">
        <v>0</v>
      </c>
      <c r="BJ53" s="143">
        <v>0</v>
      </c>
      <c r="BK53" s="143">
        <v>0</v>
      </c>
      <c r="BL53" s="143">
        <v>0</v>
      </c>
      <c r="BM53" s="143">
        <v>0</v>
      </c>
      <c r="BN53" s="143"/>
      <c r="BO53" s="143"/>
      <c r="BP53" s="143"/>
      <c r="BQ53" s="143"/>
      <c r="BR53" s="143"/>
      <c r="BS53" s="143"/>
      <c r="BT53" s="143"/>
      <c r="BU53" s="143"/>
    </row>
    <row r="54" spans="1:73">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4"/>
      <c r="BS54" s="144"/>
      <c r="BT54" s="144"/>
      <c r="BU54" s="144"/>
    </row>
    <row r="55" spans="1:73">
      <c r="A55" s="186" t="s">
        <v>87</v>
      </c>
      <c r="B55" s="140" t="s">
        <v>79</v>
      </c>
      <c r="C55" s="140"/>
      <c r="D55" s="143">
        <f>C14</f>
        <v>377812.8481172052</v>
      </c>
      <c r="E55" s="143">
        <f t="shared" ref="E55:BL55" si="37">D57</f>
        <v>374664.40771622851</v>
      </c>
      <c r="F55" s="143">
        <f t="shared" si="37"/>
        <v>368367.52691427508</v>
      </c>
      <c r="G55" s="143">
        <f t="shared" si="37"/>
        <v>362070.64611232164</v>
      </c>
      <c r="H55" s="143">
        <f t="shared" si="37"/>
        <v>355773.76531036821</v>
      </c>
      <c r="I55" s="143">
        <f t="shared" si="37"/>
        <v>349476.88450841478</v>
      </c>
      <c r="J55" s="143">
        <f t="shared" si="37"/>
        <v>343180.00370646134</v>
      </c>
      <c r="K55" s="143">
        <f t="shared" si="37"/>
        <v>336883.12290450791</v>
      </c>
      <c r="L55" s="143">
        <f t="shared" si="37"/>
        <v>330586.24210255448</v>
      </c>
      <c r="M55" s="143">
        <f t="shared" si="37"/>
        <v>324289.36130060104</v>
      </c>
      <c r="N55" s="143">
        <f t="shared" si="37"/>
        <v>317992.48049864761</v>
      </c>
      <c r="O55" s="143">
        <f t="shared" si="37"/>
        <v>311695.59969669417</v>
      </c>
      <c r="P55" s="143">
        <f t="shared" si="37"/>
        <v>305398.71889474074</v>
      </c>
      <c r="Q55" s="143">
        <f t="shared" si="37"/>
        <v>299101.83809278731</v>
      </c>
      <c r="R55" s="143">
        <f t="shared" si="37"/>
        <v>292804.95729083387</v>
      </c>
      <c r="S55" s="143">
        <f t="shared" si="37"/>
        <v>286508.07648888044</v>
      </c>
      <c r="T55" s="143">
        <f t="shared" si="37"/>
        <v>280211.19568692701</v>
      </c>
      <c r="U55" s="143">
        <f t="shared" si="37"/>
        <v>273914.31488497357</v>
      </c>
      <c r="V55" s="143">
        <f t="shared" si="37"/>
        <v>267617.43408302014</v>
      </c>
      <c r="W55" s="143">
        <f t="shared" si="37"/>
        <v>261320.55328106671</v>
      </c>
      <c r="X55" s="143">
        <f t="shared" si="37"/>
        <v>255023.67247911327</v>
      </c>
      <c r="Y55" s="143">
        <f t="shared" si="37"/>
        <v>248726.79167715984</v>
      </c>
      <c r="Z55" s="143">
        <f t="shared" si="37"/>
        <v>242429.91087520641</v>
      </c>
      <c r="AA55" s="143">
        <f t="shared" si="37"/>
        <v>236133.03007325297</v>
      </c>
      <c r="AB55" s="143">
        <f t="shared" si="37"/>
        <v>229836.14927129954</v>
      </c>
      <c r="AC55" s="143">
        <f t="shared" si="37"/>
        <v>223539.26846934611</v>
      </c>
      <c r="AD55" s="143">
        <f t="shared" si="37"/>
        <v>217242.38766739267</v>
      </c>
      <c r="AE55" s="143">
        <f t="shared" si="37"/>
        <v>210945.50686543924</v>
      </c>
      <c r="AF55" s="143">
        <f t="shared" si="37"/>
        <v>204648.6260634858</v>
      </c>
      <c r="AG55" s="143">
        <f t="shared" si="37"/>
        <v>198351.74526153237</v>
      </c>
      <c r="AH55" s="143">
        <f t="shared" si="37"/>
        <v>192054.86445957894</v>
      </c>
      <c r="AI55" s="143">
        <f t="shared" si="37"/>
        <v>185757.9836576255</v>
      </c>
      <c r="AJ55" s="143">
        <f t="shared" si="37"/>
        <v>179461.10285567207</v>
      </c>
      <c r="AK55" s="143">
        <f t="shared" si="37"/>
        <v>173164.22205371864</v>
      </c>
      <c r="AL55" s="143">
        <f t="shared" si="37"/>
        <v>166867.3412517652</v>
      </c>
      <c r="AM55" s="143">
        <f t="shared" si="37"/>
        <v>160570.46044981177</v>
      </c>
      <c r="AN55" s="143">
        <f t="shared" si="37"/>
        <v>154273.57964785834</v>
      </c>
      <c r="AO55" s="143">
        <f t="shared" si="37"/>
        <v>147976.6988459049</v>
      </c>
      <c r="AP55" s="143">
        <f t="shared" si="37"/>
        <v>141679.81804395147</v>
      </c>
      <c r="AQ55" s="143">
        <f t="shared" si="37"/>
        <v>135382.93724199804</v>
      </c>
      <c r="AR55" s="143">
        <f t="shared" si="37"/>
        <v>129086.05644004462</v>
      </c>
      <c r="AS55" s="143">
        <f t="shared" si="37"/>
        <v>122789.1756380912</v>
      </c>
      <c r="AT55" s="143">
        <f t="shared" si="37"/>
        <v>116492.29483613778</v>
      </c>
      <c r="AU55" s="143">
        <f t="shared" si="37"/>
        <v>110195.41403418436</v>
      </c>
      <c r="AV55" s="143">
        <f t="shared" si="37"/>
        <v>103898.53323223094</v>
      </c>
      <c r="AW55" s="143">
        <f t="shared" si="37"/>
        <v>97601.652430277521</v>
      </c>
      <c r="AX55" s="143">
        <f t="shared" si="37"/>
        <v>91304.771628324102</v>
      </c>
      <c r="AY55" s="143">
        <f t="shared" si="37"/>
        <v>85007.890826370683</v>
      </c>
      <c r="AZ55" s="143">
        <f t="shared" si="37"/>
        <v>78711.010024417265</v>
      </c>
      <c r="BA55" s="143">
        <f t="shared" si="37"/>
        <v>72414.129222463846</v>
      </c>
      <c r="BB55" s="143">
        <f t="shared" si="37"/>
        <v>66117.248420510427</v>
      </c>
      <c r="BC55" s="143">
        <f t="shared" si="37"/>
        <v>59820.367618557008</v>
      </c>
      <c r="BD55" s="143">
        <f t="shared" si="37"/>
        <v>53523.486816603589</v>
      </c>
      <c r="BE55" s="143">
        <f t="shared" si="37"/>
        <v>47226.60601465017</v>
      </c>
      <c r="BF55" s="143">
        <f t="shared" si="37"/>
        <v>40929.725212696751</v>
      </c>
      <c r="BG55" s="143">
        <f t="shared" si="37"/>
        <v>34632.844410743332</v>
      </c>
      <c r="BH55" s="143">
        <f t="shared" si="37"/>
        <v>28335.963608789913</v>
      </c>
      <c r="BI55" s="143">
        <f t="shared" si="37"/>
        <v>22039.082806836494</v>
      </c>
      <c r="BJ55" s="143">
        <f t="shared" si="37"/>
        <v>15742.202004883075</v>
      </c>
      <c r="BK55" s="143">
        <f t="shared" si="37"/>
        <v>9445.3212029296556</v>
      </c>
      <c r="BL55" s="143">
        <f t="shared" si="37"/>
        <v>3148.4404009762357</v>
      </c>
      <c r="BM55" s="143">
        <v>0</v>
      </c>
      <c r="BN55" s="143"/>
      <c r="BO55" s="143"/>
      <c r="BP55" s="143"/>
      <c r="BQ55" s="143"/>
      <c r="BR55" s="143"/>
      <c r="BS55" s="143"/>
      <c r="BT55" s="143"/>
      <c r="BU55" s="143"/>
    </row>
    <row r="56" spans="1:73">
      <c r="A56" s="186"/>
      <c r="B56" s="140" t="s">
        <v>1</v>
      </c>
      <c r="C56" s="140"/>
      <c r="D56" s="143">
        <f t="shared" ref="D56:AI56" si="38">D14</f>
        <v>3148.44040097671</v>
      </c>
      <c r="E56" s="143">
        <f t="shared" si="38"/>
        <v>6296.8808019534199</v>
      </c>
      <c r="F56" s="143">
        <f t="shared" si="38"/>
        <v>6296.8808019534199</v>
      </c>
      <c r="G56" s="143">
        <f t="shared" si="38"/>
        <v>6296.8808019534199</v>
      </c>
      <c r="H56" s="143">
        <f t="shared" si="38"/>
        <v>6296.8808019534199</v>
      </c>
      <c r="I56" s="143">
        <f t="shared" si="38"/>
        <v>6296.8808019534199</v>
      </c>
      <c r="J56" s="143">
        <f t="shared" si="38"/>
        <v>6296.8808019534199</v>
      </c>
      <c r="K56" s="143">
        <f t="shared" si="38"/>
        <v>6296.8808019534199</v>
      </c>
      <c r="L56" s="143">
        <f t="shared" si="38"/>
        <v>6296.8808019534199</v>
      </c>
      <c r="M56" s="143">
        <f t="shared" si="38"/>
        <v>6296.8808019534199</v>
      </c>
      <c r="N56" s="143">
        <f t="shared" si="38"/>
        <v>6296.8808019534199</v>
      </c>
      <c r="O56" s="143">
        <f t="shared" si="38"/>
        <v>6296.8808019534199</v>
      </c>
      <c r="P56" s="143">
        <f t="shared" si="38"/>
        <v>6296.8808019534199</v>
      </c>
      <c r="Q56" s="143">
        <f t="shared" si="38"/>
        <v>6296.8808019534199</v>
      </c>
      <c r="R56" s="143">
        <f t="shared" si="38"/>
        <v>6296.8808019534199</v>
      </c>
      <c r="S56" s="143">
        <f t="shared" si="38"/>
        <v>6296.8808019534199</v>
      </c>
      <c r="T56" s="143">
        <f t="shared" si="38"/>
        <v>6296.8808019534199</v>
      </c>
      <c r="U56" s="143">
        <f t="shared" si="38"/>
        <v>6296.8808019534199</v>
      </c>
      <c r="V56" s="143">
        <f t="shared" si="38"/>
        <v>6296.8808019534199</v>
      </c>
      <c r="W56" s="143">
        <f t="shared" si="38"/>
        <v>6296.8808019534199</v>
      </c>
      <c r="X56" s="143">
        <f t="shared" si="38"/>
        <v>6296.8808019534199</v>
      </c>
      <c r="Y56" s="143">
        <f t="shared" si="38"/>
        <v>6296.8808019534199</v>
      </c>
      <c r="Z56" s="143">
        <f t="shared" si="38"/>
        <v>6296.8808019534199</v>
      </c>
      <c r="AA56" s="143">
        <f t="shared" si="38"/>
        <v>6296.8808019534199</v>
      </c>
      <c r="AB56" s="143">
        <f t="shared" si="38"/>
        <v>6296.8808019534199</v>
      </c>
      <c r="AC56" s="143">
        <f t="shared" si="38"/>
        <v>6296.8808019534199</v>
      </c>
      <c r="AD56" s="143">
        <f t="shared" si="38"/>
        <v>6296.8808019534199</v>
      </c>
      <c r="AE56" s="143">
        <f t="shared" si="38"/>
        <v>6296.8808019534199</v>
      </c>
      <c r="AF56" s="143">
        <f t="shared" si="38"/>
        <v>6296.8808019534199</v>
      </c>
      <c r="AG56" s="143">
        <f t="shared" si="38"/>
        <v>6296.8808019534199</v>
      </c>
      <c r="AH56" s="143">
        <f t="shared" si="38"/>
        <v>6296.8808019534199</v>
      </c>
      <c r="AI56" s="143">
        <f t="shared" si="38"/>
        <v>6296.8808019534199</v>
      </c>
      <c r="AJ56" s="143">
        <f t="shared" ref="AJ56:BL56" si="39">AJ14</f>
        <v>6296.8808019534199</v>
      </c>
      <c r="AK56" s="143">
        <f t="shared" si="39"/>
        <v>6296.8808019534199</v>
      </c>
      <c r="AL56" s="143">
        <f t="shared" si="39"/>
        <v>6296.8808019534199</v>
      </c>
      <c r="AM56" s="143">
        <f t="shared" si="39"/>
        <v>6296.8808019534199</v>
      </c>
      <c r="AN56" s="143">
        <f t="shared" si="39"/>
        <v>6296.8808019534199</v>
      </c>
      <c r="AO56" s="143">
        <f t="shared" si="39"/>
        <v>6296.8808019534199</v>
      </c>
      <c r="AP56" s="143">
        <f t="shared" si="39"/>
        <v>6296.8808019534199</v>
      </c>
      <c r="AQ56" s="143">
        <f t="shared" si="39"/>
        <v>6296.8808019534199</v>
      </c>
      <c r="AR56" s="143">
        <f t="shared" si="39"/>
        <v>6296.8808019534199</v>
      </c>
      <c r="AS56" s="143">
        <f t="shared" si="39"/>
        <v>6296.8808019534199</v>
      </c>
      <c r="AT56" s="143">
        <f t="shared" si="39"/>
        <v>6296.8808019534199</v>
      </c>
      <c r="AU56" s="143">
        <f t="shared" si="39"/>
        <v>6296.8808019534199</v>
      </c>
      <c r="AV56" s="143">
        <f t="shared" si="39"/>
        <v>6296.8808019534199</v>
      </c>
      <c r="AW56" s="143">
        <f t="shared" si="39"/>
        <v>6296.8808019534199</v>
      </c>
      <c r="AX56" s="143">
        <f t="shared" si="39"/>
        <v>6296.8808019534199</v>
      </c>
      <c r="AY56" s="143">
        <f t="shared" si="39"/>
        <v>6296.8808019534199</v>
      </c>
      <c r="AZ56" s="143">
        <f t="shared" si="39"/>
        <v>6296.8808019534199</v>
      </c>
      <c r="BA56" s="143">
        <f t="shared" si="39"/>
        <v>6296.8808019534199</v>
      </c>
      <c r="BB56" s="143">
        <f t="shared" si="39"/>
        <v>6296.8808019534199</v>
      </c>
      <c r="BC56" s="143">
        <f t="shared" si="39"/>
        <v>6296.8808019534199</v>
      </c>
      <c r="BD56" s="143">
        <f t="shared" si="39"/>
        <v>6296.8808019534199</v>
      </c>
      <c r="BE56" s="143">
        <f t="shared" si="39"/>
        <v>6296.8808019534199</v>
      </c>
      <c r="BF56" s="143">
        <f t="shared" si="39"/>
        <v>6296.8808019534199</v>
      </c>
      <c r="BG56" s="143">
        <f t="shared" si="39"/>
        <v>6296.8808019534199</v>
      </c>
      <c r="BH56" s="143">
        <f t="shared" si="39"/>
        <v>6296.8808019534199</v>
      </c>
      <c r="BI56" s="143">
        <f t="shared" si="39"/>
        <v>6296.8808019534199</v>
      </c>
      <c r="BJ56" s="143">
        <f t="shared" si="39"/>
        <v>6296.8808019534199</v>
      </c>
      <c r="BK56" s="143">
        <f t="shared" si="39"/>
        <v>6296.8808019534199</v>
      </c>
      <c r="BL56" s="143">
        <f t="shared" si="39"/>
        <v>3148.44040097671</v>
      </c>
      <c r="BM56" s="143">
        <v>0</v>
      </c>
      <c r="BN56" s="143"/>
      <c r="BO56" s="143"/>
      <c r="BP56" s="143"/>
      <c r="BQ56" s="143"/>
      <c r="BR56" s="143"/>
      <c r="BS56" s="143"/>
      <c r="BT56" s="143"/>
      <c r="BU56" s="143"/>
    </row>
    <row r="57" spans="1:73">
      <c r="A57" s="186"/>
      <c r="B57" s="140" t="s">
        <v>80</v>
      </c>
      <c r="C57" s="140"/>
      <c r="D57" s="143">
        <f t="shared" ref="D57:BL57" si="40">D55-D56</f>
        <v>374664.40771622851</v>
      </c>
      <c r="E57" s="143">
        <f t="shared" si="40"/>
        <v>368367.52691427508</v>
      </c>
      <c r="F57" s="143">
        <f t="shared" si="40"/>
        <v>362070.64611232164</v>
      </c>
      <c r="G57" s="143">
        <f t="shared" si="40"/>
        <v>355773.76531036821</v>
      </c>
      <c r="H57" s="143">
        <f t="shared" si="40"/>
        <v>349476.88450841478</v>
      </c>
      <c r="I57" s="143">
        <f t="shared" si="40"/>
        <v>343180.00370646134</v>
      </c>
      <c r="J57" s="143">
        <f t="shared" si="40"/>
        <v>336883.12290450791</v>
      </c>
      <c r="K57" s="143">
        <f t="shared" si="40"/>
        <v>330586.24210255448</v>
      </c>
      <c r="L57" s="143">
        <f t="shared" si="40"/>
        <v>324289.36130060104</v>
      </c>
      <c r="M57" s="143">
        <f t="shared" si="40"/>
        <v>317992.48049864761</v>
      </c>
      <c r="N57" s="143">
        <f t="shared" si="40"/>
        <v>311695.59969669417</v>
      </c>
      <c r="O57" s="143">
        <f t="shared" si="40"/>
        <v>305398.71889474074</v>
      </c>
      <c r="P57" s="143">
        <f t="shared" si="40"/>
        <v>299101.83809278731</v>
      </c>
      <c r="Q57" s="143">
        <f t="shared" si="40"/>
        <v>292804.95729083387</v>
      </c>
      <c r="R57" s="143">
        <f t="shared" si="40"/>
        <v>286508.07648888044</v>
      </c>
      <c r="S57" s="143">
        <f t="shared" si="40"/>
        <v>280211.19568692701</v>
      </c>
      <c r="T57" s="143">
        <f t="shared" si="40"/>
        <v>273914.31488497357</v>
      </c>
      <c r="U57" s="143">
        <f t="shared" si="40"/>
        <v>267617.43408302014</v>
      </c>
      <c r="V57" s="143">
        <f t="shared" si="40"/>
        <v>261320.55328106671</v>
      </c>
      <c r="W57" s="143">
        <f t="shared" si="40"/>
        <v>255023.67247911327</v>
      </c>
      <c r="X57" s="143">
        <f t="shared" si="40"/>
        <v>248726.79167715984</v>
      </c>
      <c r="Y57" s="143">
        <f t="shared" si="40"/>
        <v>242429.91087520641</v>
      </c>
      <c r="Z57" s="143">
        <f t="shared" si="40"/>
        <v>236133.03007325297</v>
      </c>
      <c r="AA57" s="143">
        <f t="shared" si="40"/>
        <v>229836.14927129954</v>
      </c>
      <c r="AB57" s="143">
        <f t="shared" si="40"/>
        <v>223539.26846934611</v>
      </c>
      <c r="AC57" s="143">
        <f t="shared" si="40"/>
        <v>217242.38766739267</v>
      </c>
      <c r="AD57" s="143">
        <f t="shared" si="40"/>
        <v>210945.50686543924</v>
      </c>
      <c r="AE57" s="143">
        <f t="shared" si="40"/>
        <v>204648.6260634858</v>
      </c>
      <c r="AF57" s="143">
        <f t="shared" si="40"/>
        <v>198351.74526153237</v>
      </c>
      <c r="AG57" s="143">
        <f t="shared" si="40"/>
        <v>192054.86445957894</v>
      </c>
      <c r="AH57" s="143">
        <f t="shared" si="40"/>
        <v>185757.9836576255</v>
      </c>
      <c r="AI57" s="143">
        <f t="shared" si="40"/>
        <v>179461.10285567207</v>
      </c>
      <c r="AJ57" s="143">
        <f t="shared" si="40"/>
        <v>173164.22205371864</v>
      </c>
      <c r="AK57" s="143">
        <f t="shared" si="40"/>
        <v>166867.3412517652</v>
      </c>
      <c r="AL57" s="143">
        <f t="shared" si="40"/>
        <v>160570.46044981177</v>
      </c>
      <c r="AM57" s="143">
        <f t="shared" si="40"/>
        <v>154273.57964785834</v>
      </c>
      <c r="AN57" s="143">
        <f t="shared" si="40"/>
        <v>147976.6988459049</v>
      </c>
      <c r="AO57" s="143">
        <f t="shared" si="40"/>
        <v>141679.81804395147</v>
      </c>
      <c r="AP57" s="143">
        <f t="shared" si="40"/>
        <v>135382.93724199804</v>
      </c>
      <c r="AQ57" s="143">
        <f t="shared" si="40"/>
        <v>129086.05644004462</v>
      </c>
      <c r="AR57" s="143">
        <f t="shared" si="40"/>
        <v>122789.1756380912</v>
      </c>
      <c r="AS57" s="143">
        <f t="shared" si="40"/>
        <v>116492.29483613778</v>
      </c>
      <c r="AT57" s="143">
        <f t="shared" si="40"/>
        <v>110195.41403418436</v>
      </c>
      <c r="AU57" s="143">
        <f t="shared" si="40"/>
        <v>103898.53323223094</v>
      </c>
      <c r="AV57" s="143">
        <f t="shared" si="40"/>
        <v>97601.652430277521</v>
      </c>
      <c r="AW57" s="143">
        <f t="shared" si="40"/>
        <v>91304.771628324102</v>
      </c>
      <c r="AX57" s="143">
        <f t="shared" si="40"/>
        <v>85007.890826370683</v>
      </c>
      <c r="AY57" s="143">
        <f t="shared" si="40"/>
        <v>78711.010024417265</v>
      </c>
      <c r="AZ57" s="143">
        <f t="shared" si="40"/>
        <v>72414.129222463846</v>
      </c>
      <c r="BA57" s="143">
        <f t="shared" si="40"/>
        <v>66117.248420510427</v>
      </c>
      <c r="BB57" s="143">
        <f t="shared" si="40"/>
        <v>59820.367618557008</v>
      </c>
      <c r="BC57" s="143">
        <f t="shared" si="40"/>
        <v>53523.486816603589</v>
      </c>
      <c r="BD57" s="143">
        <f t="shared" si="40"/>
        <v>47226.60601465017</v>
      </c>
      <c r="BE57" s="143">
        <f t="shared" si="40"/>
        <v>40929.725212696751</v>
      </c>
      <c r="BF57" s="143">
        <f t="shared" si="40"/>
        <v>34632.844410743332</v>
      </c>
      <c r="BG57" s="143">
        <f t="shared" si="40"/>
        <v>28335.963608789913</v>
      </c>
      <c r="BH57" s="143">
        <f t="shared" si="40"/>
        <v>22039.082806836494</v>
      </c>
      <c r="BI57" s="143">
        <f t="shared" si="40"/>
        <v>15742.202004883075</v>
      </c>
      <c r="BJ57" s="143">
        <f t="shared" si="40"/>
        <v>9445.3212029296556</v>
      </c>
      <c r="BK57" s="143">
        <f t="shared" si="40"/>
        <v>3148.4404009762357</v>
      </c>
      <c r="BL57" s="143">
        <f t="shared" si="40"/>
        <v>-4.7430148697458208E-10</v>
      </c>
      <c r="BM57" s="143">
        <v>0</v>
      </c>
      <c r="BN57" s="143"/>
      <c r="BO57" s="143"/>
      <c r="BP57" s="143"/>
      <c r="BQ57" s="143"/>
      <c r="BR57" s="143"/>
      <c r="BS57" s="143"/>
      <c r="BT57" s="143"/>
      <c r="BU57" s="143"/>
    </row>
    <row r="58" spans="1:73">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row>
    <row r="59" spans="1:73">
      <c r="A59" s="186" t="s">
        <v>88</v>
      </c>
      <c r="B59" s="140" t="s">
        <v>79</v>
      </c>
      <c r="C59" s="140"/>
      <c r="D59" s="143">
        <f>C15</f>
        <v>1937898.2062864918</v>
      </c>
      <c r="E59" s="143">
        <f t="shared" ref="E59:BP59" si="41">D61</f>
        <v>1922991.2970073649</v>
      </c>
      <c r="F59" s="143">
        <f t="shared" si="41"/>
        <v>1893177.4784491111</v>
      </c>
      <c r="G59" s="143">
        <f t="shared" si="41"/>
        <v>1863363.6598908573</v>
      </c>
      <c r="H59" s="143">
        <f t="shared" si="41"/>
        <v>1833549.8413326035</v>
      </c>
      <c r="I59" s="143">
        <f t="shared" si="41"/>
        <v>1803736.0227743497</v>
      </c>
      <c r="J59" s="143">
        <f t="shared" si="41"/>
        <v>1773922.2042160959</v>
      </c>
      <c r="K59" s="143">
        <f t="shared" si="41"/>
        <v>1744108.385657842</v>
      </c>
      <c r="L59" s="143">
        <f t="shared" si="41"/>
        <v>1714294.5670995882</v>
      </c>
      <c r="M59" s="143">
        <f t="shared" si="41"/>
        <v>1684480.7485413344</v>
      </c>
      <c r="N59" s="143">
        <f t="shared" si="41"/>
        <v>1654666.9299830806</v>
      </c>
      <c r="O59" s="143">
        <f t="shared" si="41"/>
        <v>1624853.1114248268</v>
      </c>
      <c r="P59" s="143">
        <f t="shared" si="41"/>
        <v>1595039.292866573</v>
      </c>
      <c r="Q59" s="143">
        <f t="shared" si="41"/>
        <v>1565225.4743083192</v>
      </c>
      <c r="R59" s="143">
        <f t="shared" si="41"/>
        <v>1535411.6557500653</v>
      </c>
      <c r="S59" s="143">
        <f t="shared" si="41"/>
        <v>1505597.8371918115</v>
      </c>
      <c r="T59" s="143">
        <f t="shared" si="41"/>
        <v>1475784.0186335577</v>
      </c>
      <c r="U59" s="143">
        <f t="shared" si="41"/>
        <v>1445970.2000753039</v>
      </c>
      <c r="V59" s="143">
        <f t="shared" si="41"/>
        <v>1416156.3815170501</v>
      </c>
      <c r="W59" s="143">
        <f t="shared" si="41"/>
        <v>1386342.5629587963</v>
      </c>
      <c r="X59" s="143">
        <f t="shared" si="41"/>
        <v>1356528.7444005425</v>
      </c>
      <c r="Y59" s="143">
        <f t="shared" si="41"/>
        <v>1326714.9258422886</v>
      </c>
      <c r="Z59" s="143">
        <f t="shared" si="41"/>
        <v>1296901.1072840348</v>
      </c>
      <c r="AA59" s="143">
        <f t="shared" si="41"/>
        <v>1267087.288725781</v>
      </c>
      <c r="AB59" s="143">
        <f t="shared" si="41"/>
        <v>1237273.4701675272</v>
      </c>
      <c r="AC59" s="143">
        <f t="shared" si="41"/>
        <v>1207459.6516092734</v>
      </c>
      <c r="AD59" s="143">
        <f t="shared" si="41"/>
        <v>1177645.8330510196</v>
      </c>
      <c r="AE59" s="143">
        <f t="shared" si="41"/>
        <v>1147832.0144927658</v>
      </c>
      <c r="AF59" s="143">
        <f t="shared" si="41"/>
        <v>1118018.195934512</v>
      </c>
      <c r="AG59" s="143">
        <f t="shared" si="41"/>
        <v>1088204.3773762581</v>
      </c>
      <c r="AH59" s="143">
        <f t="shared" si="41"/>
        <v>1058390.5588180043</v>
      </c>
      <c r="AI59" s="143">
        <f t="shared" si="41"/>
        <v>1028576.7402597506</v>
      </c>
      <c r="AJ59" s="143">
        <f t="shared" si="41"/>
        <v>998762.92170149693</v>
      </c>
      <c r="AK59" s="143">
        <f t="shared" si="41"/>
        <v>968949.10314324324</v>
      </c>
      <c r="AL59" s="143">
        <f t="shared" si="41"/>
        <v>939135.28458498954</v>
      </c>
      <c r="AM59" s="143">
        <f t="shared" si="41"/>
        <v>909321.46602673584</v>
      </c>
      <c r="AN59" s="143">
        <f t="shared" si="41"/>
        <v>879507.64746848214</v>
      </c>
      <c r="AO59" s="143">
        <f t="shared" si="41"/>
        <v>849693.82891022845</v>
      </c>
      <c r="AP59" s="143">
        <f t="shared" si="41"/>
        <v>819880.01035197475</v>
      </c>
      <c r="AQ59" s="143">
        <f t="shared" si="41"/>
        <v>790066.19179372105</v>
      </c>
      <c r="AR59" s="143">
        <f t="shared" si="41"/>
        <v>760252.37323546736</v>
      </c>
      <c r="AS59" s="143">
        <f t="shared" si="41"/>
        <v>730438.55467721366</v>
      </c>
      <c r="AT59" s="143">
        <f t="shared" si="41"/>
        <v>700624.73611895996</v>
      </c>
      <c r="AU59" s="143">
        <f t="shared" si="41"/>
        <v>670810.91756070626</v>
      </c>
      <c r="AV59" s="143">
        <f t="shared" si="41"/>
        <v>640997.09900245257</v>
      </c>
      <c r="AW59" s="143">
        <f t="shared" si="41"/>
        <v>611183.28044419887</v>
      </c>
      <c r="AX59" s="143">
        <f t="shared" si="41"/>
        <v>581369.46188594517</v>
      </c>
      <c r="AY59" s="143">
        <f t="shared" si="41"/>
        <v>551555.64332769148</v>
      </c>
      <c r="AZ59" s="143">
        <f t="shared" si="41"/>
        <v>521741.82476943778</v>
      </c>
      <c r="BA59" s="143">
        <f t="shared" si="41"/>
        <v>491928.00621118408</v>
      </c>
      <c r="BB59" s="143">
        <f t="shared" si="41"/>
        <v>462114.18765293038</v>
      </c>
      <c r="BC59" s="143">
        <f t="shared" si="41"/>
        <v>432300.36909467669</v>
      </c>
      <c r="BD59" s="143">
        <f t="shared" si="41"/>
        <v>402486.55053642299</v>
      </c>
      <c r="BE59" s="143">
        <f t="shared" si="41"/>
        <v>372672.73197816929</v>
      </c>
      <c r="BF59" s="143">
        <f t="shared" si="41"/>
        <v>342858.9134199156</v>
      </c>
      <c r="BG59" s="143">
        <f t="shared" si="41"/>
        <v>313045.0948616619</v>
      </c>
      <c r="BH59" s="143">
        <f t="shared" si="41"/>
        <v>283231.2763034082</v>
      </c>
      <c r="BI59" s="143">
        <f t="shared" si="41"/>
        <v>253417.45774515448</v>
      </c>
      <c r="BJ59" s="143">
        <f t="shared" si="41"/>
        <v>223603.63918690075</v>
      </c>
      <c r="BK59" s="143">
        <f t="shared" si="41"/>
        <v>193789.82062864702</v>
      </c>
      <c r="BL59" s="143">
        <f t="shared" si="41"/>
        <v>163976.0020703933</v>
      </c>
      <c r="BM59" s="143">
        <f t="shared" si="41"/>
        <v>134162.18351213957</v>
      </c>
      <c r="BN59" s="143">
        <f t="shared" si="41"/>
        <v>104348.36495388584</v>
      </c>
      <c r="BO59" s="143">
        <f t="shared" si="41"/>
        <v>74534.546395632118</v>
      </c>
      <c r="BP59" s="143">
        <f t="shared" si="41"/>
        <v>44720.727837378399</v>
      </c>
      <c r="BQ59" s="143">
        <f t="shared" ref="BQ59" si="42">BP61</f>
        <v>14906.90927912468</v>
      </c>
      <c r="BR59" s="143"/>
      <c r="BS59" s="143"/>
      <c r="BT59" s="143"/>
      <c r="BU59" s="143"/>
    </row>
    <row r="60" spans="1:73">
      <c r="A60" s="186"/>
      <c r="B60" s="140" t="s">
        <v>1</v>
      </c>
      <c r="C60" s="140"/>
      <c r="D60" s="143">
        <f t="shared" ref="D60:AI60" si="43">D15</f>
        <v>14906.909279126859</v>
      </c>
      <c r="E60" s="143">
        <f t="shared" si="43"/>
        <v>29813.818558253719</v>
      </c>
      <c r="F60" s="143">
        <f t="shared" si="43"/>
        <v>29813.818558253719</v>
      </c>
      <c r="G60" s="143">
        <f t="shared" si="43"/>
        <v>29813.818558253719</v>
      </c>
      <c r="H60" s="143">
        <f t="shared" si="43"/>
        <v>29813.818558253719</v>
      </c>
      <c r="I60" s="143">
        <f t="shared" si="43"/>
        <v>29813.818558253719</v>
      </c>
      <c r="J60" s="143">
        <f t="shared" si="43"/>
        <v>29813.818558253719</v>
      </c>
      <c r="K60" s="143">
        <f t="shared" si="43"/>
        <v>29813.818558253719</v>
      </c>
      <c r="L60" s="143">
        <f t="shared" si="43"/>
        <v>29813.818558253719</v>
      </c>
      <c r="M60" s="143">
        <f t="shared" si="43"/>
        <v>29813.818558253719</v>
      </c>
      <c r="N60" s="143">
        <f t="shared" si="43"/>
        <v>29813.818558253719</v>
      </c>
      <c r="O60" s="143">
        <f t="shared" si="43"/>
        <v>29813.818558253719</v>
      </c>
      <c r="P60" s="143">
        <f t="shared" si="43"/>
        <v>29813.818558253719</v>
      </c>
      <c r="Q60" s="143">
        <f t="shared" si="43"/>
        <v>29813.818558253719</v>
      </c>
      <c r="R60" s="143">
        <f t="shared" si="43"/>
        <v>29813.818558253719</v>
      </c>
      <c r="S60" s="143">
        <f t="shared" si="43"/>
        <v>29813.818558253719</v>
      </c>
      <c r="T60" s="143">
        <f t="shared" si="43"/>
        <v>29813.818558253719</v>
      </c>
      <c r="U60" s="143">
        <f t="shared" si="43"/>
        <v>29813.818558253719</v>
      </c>
      <c r="V60" s="143">
        <f t="shared" si="43"/>
        <v>29813.818558253719</v>
      </c>
      <c r="W60" s="143">
        <f t="shared" si="43"/>
        <v>29813.818558253719</v>
      </c>
      <c r="X60" s="143">
        <f t="shared" si="43"/>
        <v>29813.818558253719</v>
      </c>
      <c r="Y60" s="143">
        <f t="shared" si="43"/>
        <v>29813.818558253719</v>
      </c>
      <c r="Z60" s="143">
        <f t="shared" si="43"/>
        <v>29813.818558253719</v>
      </c>
      <c r="AA60" s="143">
        <f t="shared" si="43"/>
        <v>29813.818558253719</v>
      </c>
      <c r="AB60" s="143">
        <f t="shared" si="43"/>
        <v>29813.818558253719</v>
      </c>
      <c r="AC60" s="143">
        <f t="shared" si="43"/>
        <v>29813.818558253719</v>
      </c>
      <c r="AD60" s="143">
        <f t="shared" si="43"/>
        <v>29813.818558253719</v>
      </c>
      <c r="AE60" s="143">
        <f t="shared" si="43"/>
        <v>29813.818558253719</v>
      </c>
      <c r="AF60" s="143">
        <f t="shared" si="43"/>
        <v>29813.818558253719</v>
      </c>
      <c r="AG60" s="143">
        <f t="shared" si="43"/>
        <v>29813.818558253719</v>
      </c>
      <c r="AH60" s="143">
        <f t="shared" si="43"/>
        <v>29813.818558253719</v>
      </c>
      <c r="AI60" s="143">
        <f t="shared" si="43"/>
        <v>29813.818558253719</v>
      </c>
      <c r="AJ60" s="143">
        <f t="shared" ref="AJ60:BQ60" si="44">AJ15</f>
        <v>29813.818558253719</v>
      </c>
      <c r="AK60" s="143">
        <f t="shared" si="44"/>
        <v>29813.818558253719</v>
      </c>
      <c r="AL60" s="143">
        <f t="shared" si="44"/>
        <v>29813.818558253719</v>
      </c>
      <c r="AM60" s="143">
        <f t="shared" si="44"/>
        <v>29813.818558253719</v>
      </c>
      <c r="AN60" s="143">
        <f t="shared" si="44"/>
        <v>29813.818558253719</v>
      </c>
      <c r="AO60" s="143">
        <f t="shared" si="44"/>
        <v>29813.818558253719</v>
      </c>
      <c r="AP60" s="143">
        <f t="shared" si="44"/>
        <v>29813.818558253719</v>
      </c>
      <c r="AQ60" s="143">
        <f t="shared" si="44"/>
        <v>29813.818558253719</v>
      </c>
      <c r="AR60" s="143">
        <f t="shared" si="44"/>
        <v>29813.818558253719</v>
      </c>
      <c r="AS60" s="143">
        <f t="shared" si="44"/>
        <v>29813.818558253719</v>
      </c>
      <c r="AT60" s="143">
        <f t="shared" si="44"/>
        <v>29813.818558253719</v>
      </c>
      <c r="AU60" s="143">
        <f t="shared" si="44"/>
        <v>29813.818558253719</v>
      </c>
      <c r="AV60" s="143">
        <f t="shared" si="44"/>
        <v>29813.818558253719</v>
      </c>
      <c r="AW60" s="143">
        <f t="shared" si="44"/>
        <v>29813.818558253719</v>
      </c>
      <c r="AX60" s="143">
        <f t="shared" si="44"/>
        <v>29813.818558253719</v>
      </c>
      <c r="AY60" s="143">
        <f t="shared" si="44"/>
        <v>29813.818558253719</v>
      </c>
      <c r="AZ60" s="143">
        <f t="shared" si="44"/>
        <v>29813.818558253719</v>
      </c>
      <c r="BA60" s="143">
        <f t="shared" si="44"/>
        <v>29813.818558253719</v>
      </c>
      <c r="BB60" s="143">
        <f t="shared" si="44"/>
        <v>29813.818558253719</v>
      </c>
      <c r="BC60" s="143">
        <f t="shared" si="44"/>
        <v>29813.818558253719</v>
      </c>
      <c r="BD60" s="143">
        <f t="shared" si="44"/>
        <v>29813.818558253719</v>
      </c>
      <c r="BE60" s="143">
        <f t="shared" si="44"/>
        <v>29813.818558253719</v>
      </c>
      <c r="BF60" s="143">
        <f t="shared" si="44"/>
        <v>29813.818558253719</v>
      </c>
      <c r="BG60" s="143">
        <f t="shared" si="44"/>
        <v>29813.818558253719</v>
      </c>
      <c r="BH60" s="143">
        <f t="shared" si="44"/>
        <v>29813.818558253719</v>
      </c>
      <c r="BI60" s="143">
        <f t="shared" si="44"/>
        <v>29813.818558253719</v>
      </c>
      <c r="BJ60" s="143">
        <f t="shared" si="44"/>
        <v>29813.818558253719</v>
      </c>
      <c r="BK60" s="143">
        <f t="shared" si="44"/>
        <v>29813.818558253719</v>
      </c>
      <c r="BL60" s="143">
        <f t="shared" si="44"/>
        <v>29813.818558253719</v>
      </c>
      <c r="BM60" s="143">
        <f t="shared" si="44"/>
        <v>29813.818558253719</v>
      </c>
      <c r="BN60" s="143">
        <f t="shared" si="44"/>
        <v>29813.818558253719</v>
      </c>
      <c r="BO60" s="143">
        <f t="shared" si="44"/>
        <v>29813.818558253719</v>
      </c>
      <c r="BP60" s="143">
        <f t="shared" si="44"/>
        <v>29813.818558253719</v>
      </c>
      <c r="BQ60" s="143">
        <f t="shared" si="44"/>
        <v>14906.909279126859</v>
      </c>
      <c r="BR60" s="143"/>
      <c r="BS60" s="143"/>
      <c r="BT60" s="143"/>
      <c r="BU60" s="143"/>
    </row>
    <row r="61" spans="1:73">
      <c r="A61" s="186"/>
      <c r="B61" s="140" t="s">
        <v>80</v>
      </c>
      <c r="C61" s="140"/>
      <c r="D61" s="143">
        <f t="shared" ref="D61:BO61" si="45">D59-D60</f>
        <v>1922991.2970073649</v>
      </c>
      <c r="E61" s="143">
        <f t="shared" si="45"/>
        <v>1893177.4784491111</v>
      </c>
      <c r="F61" s="143">
        <f t="shared" si="45"/>
        <v>1863363.6598908573</v>
      </c>
      <c r="G61" s="143">
        <f t="shared" si="45"/>
        <v>1833549.8413326035</v>
      </c>
      <c r="H61" s="143">
        <f t="shared" si="45"/>
        <v>1803736.0227743497</v>
      </c>
      <c r="I61" s="143">
        <f t="shared" si="45"/>
        <v>1773922.2042160959</v>
      </c>
      <c r="J61" s="143">
        <f t="shared" si="45"/>
        <v>1744108.385657842</v>
      </c>
      <c r="K61" s="143">
        <f t="shared" si="45"/>
        <v>1714294.5670995882</v>
      </c>
      <c r="L61" s="143">
        <f t="shared" si="45"/>
        <v>1684480.7485413344</v>
      </c>
      <c r="M61" s="143">
        <f t="shared" si="45"/>
        <v>1654666.9299830806</v>
      </c>
      <c r="N61" s="143">
        <f t="shared" si="45"/>
        <v>1624853.1114248268</v>
      </c>
      <c r="O61" s="143">
        <f t="shared" si="45"/>
        <v>1595039.292866573</v>
      </c>
      <c r="P61" s="143">
        <f t="shared" si="45"/>
        <v>1565225.4743083192</v>
      </c>
      <c r="Q61" s="143">
        <f t="shared" si="45"/>
        <v>1535411.6557500653</v>
      </c>
      <c r="R61" s="143">
        <f t="shared" si="45"/>
        <v>1505597.8371918115</v>
      </c>
      <c r="S61" s="143">
        <f t="shared" si="45"/>
        <v>1475784.0186335577</v>
      </c>
      <c r="T61" s="143">
        <f t="shared" si="45"/>
        <v>1445970.2000753039</v>
      </c>
      <c r="U61" s="143">
        <f t="shared" si="45"/>
        <v>1416156.3815170501</v>
      </c>
      <c r="V61" s="143">
        <f t="shared" si="45"/>
        <v>1386342.5629587963</v>
      </c>
      <c r="W61" s="143">
        <f t="shared" si="45"/>
        <v>1356528.7444005425</v>
      </c>
      <c r="X61" s="143">
        <f t="shared" si="45"/>
        <v>1326714.9258422886</v>
      </c>
      <c r="Y61" s="143">
        <f t="shared" si="45"/>
        <v>1296901.1072840348</v>
      </c>
      <c r="Z61" s="143">
        <f t="shared" si="45"/>
        <v>1267087.288725781</v>
      </c>
      <c r="AA61" s="143">
        <f t="shared" si="45"/>
        <v>1237273.4701675272</v>
      </c>
      <c r="AB61" s="143">
        <f t="shared" si="45"/>
        <v>1207459.6516092734</v>
      </c>
      <c r="AC61" s="143">
        <f t="shared" si="45"/>
        <v>1177645.8330510196</v>
      </c>
      <c r="AD61" s="143">
        <f t="shared" si="45"/>
        <v>1147832.0144927658</v>
      </c>
      <c r="AE61" s="143">
        <f t="shared" si="45"/>
        <v>1118018.195934512</v>
      </c>
      <c r="AF61" s="143">
        <f t="shared" si="45"/>
        <v>1088204.3773762581</v>
      </c>
      <c r="AG61" s="143">
        <f t="shared" si="45"/>
        <v>1058390.5588180043</v>
      </c>
      <c r="AH61" s="143">
        <f t="shared" si="45"/>
        <v>1028576.7402597506</v>
      </c>
      <c r="AI61" s="143">
        <f t="shared" si="45"/>
        <v>998762.92170149693</v>
      </c>
      <c r="AJ61" s="143">
        <f t="shared" si="45"/>
        <v>968949.10314324324</v>
      </c>
      <c r="AK61" s="143">
        <f t="shared" si="45"/>
        <v>939135.28458498954</v>
      </c>
      <c r="AL61" s="143">
        <f t="shared" si="45"/>
        <v>909321.46602673584</v>
      </c>
      <c r="AM61" s="143">
        <f t="shared" si="45"/>
        <v>879507.64746848214</v>
      </c>
      <c r="AN61" s="143">
        <f t="shared" si="45"/>
        <v>849693.82891022845</v>
      </c>
      <c r="AO61" s="143">
        <f t="shared" si="45"/>
        <v>819880.01035197475</v>
      </c>
      <c r="AP61" s="143">
        <f t="shared" si="45"/>
        <v>790066.19179372105</v>
      </c>
      <c r="AQ61" s="143">
        <f t="shared" si="45"/>
        <v>760252.37323546736</v>
      </c>
      <c r="AR61" s="143">
        <f t="shared" si="45"/>
        <v>730438.55467721366</v>
      </c>
      <c r="AS61" s="143">
        <f t="shared" si="45"/>
        <v>700624.73611895996</v>
      </c>
      <c r="AT61" s="143">
        <f t="shared" si="45"/>
        <v>670810.91756070626</v>
      </c>
      <c r="AU61" s="143">
        <f t="shared" si="45"/>
        <v>640997.09900245257</v>
      </c>
      <c r="AV61" s="143">
        <f t="shared" si="45"/>
        <v>611183.28044419887</v>
      </c>
      <c r="AW61" s="143">
        <f t="shared" si="45"/>
        <v>581369.46188594517</v>
      </c>
      <c r="AX61" s="143">
        <f t="shared" si="45"/>
        <v>551555.64332769148</v>
      </c>
      <c r="AY61" s="143">
        <f t="shared" si="45"/>
        <v>521741.82476943778</v>
      </c>
      <c r="AZ61" s="143">
        <f t="shared" si="45"/>
        <v>491928.00621118408</v>
      </c>
      <c r="BA61" s="143">
        <f t="shared" si="45"/>
        <v>462114.18765293038</v>
      </c>
      <c r="BB61" s="143">
        <f t="shared" si="45"/>
        <v>432300.36909467669</v>
      </c>
      <c r="BC61" s="143">
        <f t="shared" si="45"/>
        <v>402486.55053642299</v>
      </c>
      <c r="BD61" s="143">
        <f t="shared" si="45"/>
        <v>372672.73197816929</v>
      </c>
      <c r="BE61" s="143">
        <f t="shared" si="45"/>
        <v>342858.9134199156</v>
      </c>
      <c r="BF61" s="143">
        <f t="shared" si="45"/>
        <v>313045.0948616619</v>
      </c>
      <c r="BG61" s="143">
        <f t="shared" si="45"/>
        <v>283231.2763034082</v>
      </c>
      <c r="BH61" s="143">
        <f t="shared" si="45"/>
        <v>253417.45774515448</v>
      </c>
      <c r="BI61" s="143">
        <f t="shared" si="45"/>
        <v>223603.63918690075</v>
      </c>
      <c r="BJ61" s="143">
        <f t="shared" si="45"/>
        <v>193789.82062864702</v>
      </c>
      <c r="BK61" s="143">
        <f t="shared" si="45"/>
        <v>163976.0020703933</v>
      </c>
      <c r="BL61" s="143">
        <f t="shared" si="45"/>
        <v>134162.18351213957</v>
      </c>
      <c r="BM61" s="143">
        <f t="shared" si="45"/>
        <v>104348.36495388584</v>
      </c>
      <c r="BN61" s="143">
        <f t="shared" si="45"/>
        <v>74534.546395632118</v>
      </c>
      <c r="BO61" s="143">
        <f t="shared" si="45"/>
        <v>44720.727837378399</v>
      </c>
      <c r="BP61" s="143">
        <f t="shared" ref="BP61:BQ61" si="46">BP59-BP60</f>
        <v>14906.90927912468</v>
      </c>
      <c r="BQ61" s="143">
        <f t="shared" si="46"/>
        <v>-2.1791493054479361E-9</v>
      </c>
      <c r="BR61" s="143"/>
      <c r="BS61" s="143"/>
      <c r="BT61" s="143"/>
      <c r="BU61" s="143"/>
    </row>
    <row r="62" spans="1:73">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4"/>
    </row>
    <row r="63" spans="1:73">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row>
    <row r="64" spans="1:73">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row>
    <row r="65" spans="1:73">
      <c r="A65" s="186" t="s">
        <v>89</v>
      </c>
      <c r="B65" s="140" t="s">
        <v>79</v>
      </c>
      <c r="C65" s="140"/>
      <c r="D65" s="143">
        <f t="shared" ref="D65:AI65" si="47">D31+D35+D39+D43+D47+D51+D55+D59+D19+D23+D27</f>
        <v>15000000</v>
      </c>
      <c r="E65" s="143">
        <f t="shared" si="47"/>
        <v>14845471.728256959</v>
      </c>
      <c r="F65" s="143">
        <f t="shared" si="47"/>
        <v>14536415.184770877</v>
      </c>
      <c r="G65" s="143">
        <f t="shared" si="47"/>
        <v>14227358.641284792</v>
      </c>
      <c r="H65" s="143">
        <f t="shared" si="47"/>
        <v>13918302.097798705</v>
      </c>
      <c r="I65" s="143">
        <f t="shared" si="47"/>
        <v>13609245.554312622</v>
      </c>
      <c r="J65" s="143">
        <f t="shared" si="47"/>
        <v>13300189.010826536</v>
      </c>
      <c r="K65" s="143">
        <f t="shared" si="47"/>
        <v>12991132.467340451</v>
      </c>
      <c r="L65" s="143">
        <f t="shared" si="47"/>
        <v>12682075.923854366</v>
      </c>
      <c r="M65" s="143">
        <f t="shared" si="47"/>
        <v>12373019.380368281</v>
      </c>
      <c r="N65" s="143">
        <f t="shared" si="47"/>
        <v>12063962.836882198</v>
      </c>
      <c r="O65" s="143">
        <f t="shared" si="47"/>
        <v>11754906.293396113</v>
      </c>
      <c r="P65" s="143">
        <f t="shared" si="47"/>
        <v>11445849.749910027</v>
      </c>
      <c r="Q65" s="143">
        <f t="shared" si="47"/>
        <v>11136793.206423942</v>
      </c>
      <c r="R65" s="143">
        <f t="shared" si="47"/>
        <v>10827736.662937857</v>
      </c>
      <c r="S65" s="143">
        <f t="shared" si="47"/>
        <v>10518680.119451772</v>
      </c>
      <c r="T65" s="143">
        <f t="shared" si="47"/>
        <v>10211820.909352565</v>
      </c>
      <c r="U65" s="143">
        <f t="shared" si="47"/>
        <v>9907159.0326402336</v>
      </c>
      <c r="V65" s="143">
        <f t="shared" si="47"/>
        <v>9602497.155927904</v>
      </c>
      <c r="W65" s="143">
        <f t="shared" si="47"/>
        <v>9297835.2792155724</v>
      </c>
      <c r="X65" s="143">
        <f t="shared" si="47"/>
        <v>8993173.4025032409</v>
      </c>
      <c r="Y65" s="143">
        <f t="shared" si="47"/>
        <v>8692924.067881478</v>
      </c>
      <c r="Z65" s="143">
        <f t="shared" si="47"/>
        <v>8397087.2753502857</v>
      </c>
      <c r="AA65" s="143">
        <f t="shared" si="47"/>
        <v>8101250.4828190943</v>
      </c>
      <c r="AB65" s="143">
        <f t="shared" si="47"/>
        <v>7805413.6902879002</v>
      </c>
      <c r="AC65" s="143">
        <f t="shared" si="47"/>
        <v>7509576.8977567097</v>
      </c>
      <c r="AD65" s="143">
        <f t="shared" si="47"/>
        <v>7216217.6847150642</v>
      </c>
      <c r="AE65" s="143">
        <f t="shared" si="47"/>
        <v>6925336.0511629693</v>
      </c>
      <c r="AF65" s="143">
        <f t="shared" si="47"/>
        <v>6634454.4176108744</v>
      </c>
      <c r="AG65" s="143">
        <f t="shared" si="47"/>
        <v>6343572.7840587795</v>
      </c>
      <c r="AH65" s="143">
        <f t="shared" si="47"/>
        <v>6052691.1505066836</v>
      </c>
      <c r="AI65" s="143">
        <f t="shared" si="47"/>
        <v>5769963.9089675099</v>
      </c>
      <c r="AJ65" s="143">
        <f t="shared" ref="AJ65:BL65" si="48">AJ31+AJ35+AJ39+AJ43+AJ47+AJ51+AJ55+AJ59+AJ19+AJ23+AJ27</f>
        <v>5495391.0594412591</v>
      </c>
      <c r="AK65" s="143">
        <f t="shared" si="48"/>
        <v>5220818.2099150065</v>
      </c>
      <c r="AL65" s="143">
        <f t="shared" si="48"/>
        <v>4946245.3603887549</v>
      </c>
      <c r="AM65" s="143">
        <f t="shared" si="48"/>
        <v>4671672.5108625032</v>
      </c>
      <c r="AN65" s="143">
        <f t="shared" si="48"/>
        <v>4398962.5129850172</v>
      </c>
      <c r="AO65" s="143">
        <f t="shared" si="48"/>
        <v>4128115.3667562953</v>
      </c>
      <c r="AP65" s="143">
        <f t="shared" si="48"/>
        <v>3857268.2205275754</v>
      </c>
      <c r="AQ65" s="143">
        <f t="shared" si="48"/>
        <v>3586421.0742988545</v>
      </c>
      <c r="AR65" s="143">
        <f t="shared" si="48"/>
        <v>3315573.9280701336</v>
      </c>
      <c r="AS65" s="143">
        <f t="shared" si="48"/>
        <v>3045402.7971866187</v>
      </c>
      <c r="AT65" s="143">
        <f t="shared" si="48"/>
        <v>2775907.6816483103</v>
      </c>
      <c r="AU65" s="143">
        <f t="shared" si="48"/>
        <v>2506412.5661100014</v>
      </c>
      <c r="AV65" s="143">
        <f t="shared" si="48"/>
        <v>2236917.4505716925</v>
      </c>
      <c r="AW65" s="143">
        <f t="shared" si="48"/>
        <v>1967422.3350333842</v>
      </c>
      <c r="AX65" s="143">
        <f t="shared" si="48"/>
        <v>1700605.2653346155</v>
      </c>
      <c r="AY65" s="143">
        <f t="shared" si="48"/>
        <v>1436466.2414753868</v>
      </c>
      <c r="AZ65" s="143">
        <f t="shared" si="48"/>
        <v>1172327.2176161581</v>
      </c>
      <c r="BA65" s="143">
        <f t="shared" si="48"/>
        <v>908188.19375692925</v>
      </c>
      <c r="BB65" s="143">
        <f t="shared" si="48"/>
        <v>644049.16989770043</v>
      </c>
      <c r="BC65" s="143">
        <f t="shared" si="48"/>
        <v>493743.95113050955</v>
      </c>
      <c r="BD65" s="143">
        <f t="shared" si="48"/>
        <v>457272.53745535226</v>
      </c>
      <c r="BE65" s="143">
        <f t="shared" si="48"/>
        <v>420801.12378019496</v>
      </c>
      <c r="BF65" s="143">
        <f t="shared" si="48"/>
        <v>384329.71010503767</v>
      </c>
      <c r="BG65" s="143">
        <f t="shared" si="48"/>
        <v>347858.29642988031</v>
      </c>
      <c r="BH65" s="143">
        <f t="shared" si="48"/>
        <v>311567.2399121981</v>
      </c>
      <c r="BI65" s="143">
        <f t="shared" si="48"/>
        <v>275456.54055199097</v>
      </c>
      <c r="BJ65" s="143">
        <f t="shared" si="48"/>
        <v>239345.84119178384</v>
      </c>
      <c r="BK65" s="143">
        <f t="shared" si="48"/>
        <v>203235.14183157668</v>
      </c>
      <c r="BL65" s="143">
        <f t="shared" si="48"/>
        <v>167124.44247136952</v>
      </c>
      <c r="BM65" s="143">
        <f t="shared" ref="BM65:BQ67" si="49">BM31+BM35+BM39+BM43+BM47+BM51+BM55+BM59+BM19+BM23+BM27</f>
        <v>134162.18351213957</v>
      </c>
      <c r="BN65" s="143">
        <f t="shared" si="49"/>
        <v>104348.36495388584</v>
      </c>
      <c r="BO65" s="143">
        <f t="shared" si="49"/>
        <v>74534.546395632118</v>
      </c>
      <c r="BP65" s="143">
        <f t="shared" si="49"/>
        <v>44720.727837378399</v>
      </c>
      <c r="BQ65" s="143">
        <f t="shared" si="49"/>
        <v>14906.90927912468</v>
      </c>
      <c r="BR65" s="143"/>
      <c r="BS65" s="143"/>
      <c r="BT65" s="143"/>
      <c r="BU65" s="143"/>
    </row>
    <row r="66" spans="1:73">
      <c r="A66" s="186"/>
      <c r="B66" s="140" t="s">
        <v>1</v>
      </c>
      <c r="C66" s="140"/>
      <c r="D66" s="143">
        <f t="shared" ref="D66:AI66" si="50">D32+D36+D40+D44+D48+D52+D56+D60+D20+D24+D28</f>
        <v>154528.27174304228</v>
      </c>
      <c r="E66" s="143">
        <f t="shared" si="50"/>
        <v>309056.54348608456</v>
      </c>
      <c r="F66" s="143">
        <f t="shared" si="50"/>
        <v>309056.54348608456</v>
      </c>
      <c r="G66" s="143">
        <f t="shared" si="50"/>
        <v>309056.54348608456</v>
      </c>
      <c r="H66" s="143">
        <f t="shared" si="50"/>
        <v>309056.54348608456</v>
      </c>
      <c r="I66" s="143">
        <f t="shared" si="50"/>
        <v>309056.54348608456</v>
      </c>
      <c r="J66" s="143">
        <f t="shared" si="50"/>
        <v>309056.54348608456</v>
      </c>
      <c r="K66" s="143">
        <f t="shared" si="50"/>
        <v>309056.54348608456</v>
      </c>
      <c r="L66" s="143">
        <f t="shared" si="50"/>
        <v>309056.54348608456</v>
      </c>
      <c r="M66" s="143">
        <f t="shared" si="50"/>
        <v>309056.54348608456</v>
      </c>
      <c r="N66" s="143">
        <f t="shared" si="50"/>
        <v>309056.54348608456</v>
      </c>
      <c r="O66" s="143">
        <f t="shared" si="50"/>
        <v>309056.54348608456</v>
      </c>
      <c r="P66" s="143">
        <f t="shared" si="50"/>
        <v>309056.54348608456</v>
      </c>
      <c r="Q66" s="143">
        <f t="shared" si="50"/>
        <v>309056.54348608456</v>
      </c>
      <c r="R66" s="143">
        <f t="shared" si="50"/>
        <v>309056.54348608456</v>
      </c>
      <c r="S66" s="143">
        <f t="shared" si="50"/>
        <v>306859.21009920799</v>
      </c>
      <c r="T66" s="143">
        <f t="shared" si="50"/>
        <v>304661.87671233143</v>
      </c>
      <c r="U66" s="143">
        <f t="shared" si="50"/>
        <v>304661.87671233143</v>
      </c>
      <c r="V66" s="143">
        <f t="shared" si="50"/>
        <v>304661.87671233143</v>
      </c>
      <c r="W66" s="143">
        <f t="shared" si="50"/>
        <v>304661.87671233143</v>
      </c>
      <c r="X66" s="143">
        <f t="shared" si="50"/>
        <v>300249.33462176169</v>
      </c>
      <c r="Y66" s="143">
        <f t="shared" si="50"/>
        <v>295836.79253119195</v>
      </c>
      <c r="Z66" s="143">
        <f t="shared" si="50"/>
        <v>295836.79253119195</v>
      </c>
      <c r="AA66" s="143">
        <f t="shared" si="50"/>
        <v>295836.79253119195</v>
      </c>
      <c r="AB66" s="143">
        <f t="shared" si="50"/>
        <v>295836.79253119195</v>
      </c>
      <c r="AC66" s="143">
        <f t="shared" si="50"/>
        <v>293359.2130416435</v>
      </c>
      <c r="AD66" s="143">
        <f t="shared" si="50"/>
        <v>290881.63355209504</v>
      </c>
      <c r="AE66" s="143">
        <f t="shared" si="50"/>
        <v>290881.63355209504</v>
      </c>
      <c r="AF66" s="143">
        <f t="shared" si="50"/>
        <v>290881.63355209504</v>
      </c>
      <c r="AG66" s="143">
        <f t="shared" si="50"/>
        <v>290881.63355209504</v>
      </c>
      <c r="AH66" s="143">
        <f t="shared" si="50"/>
        <v>282727.24153917341</v>
      </c>
      <c r="AI66" s="143">
        <f t="shared" si="50"/>
        <v>274572.84952625178</v>
      </c>
      <c r="AJ66" s="143">
        <f t="shared" ref="AJ66:BL66" si="51">AJ32+AJ36+AJ40+AJ44+AJ48+AJ52+AJ56+AJ60+AJ20+AJ24+AJ28</f>
        <v>274572.84952625178</v>
      </c>
      <c r="AK66" s="143">
        <f t="shared" si="51"/>
        <v>274572.84952625178</v>
      </c>
      <c r="AL66" s="143">
        <f t="shared" si="51"/>
        <v>274572.84952625178</v>
      </c>
      <c r="AM66" s="143">
        <f t="shared" si="51"/>
        <v>272709.99787748622</v>
      </c>
      <c r="AN66" s="143">
        <f t="shared" si="51"/>
        <v>270847.14622872073</v>
      </c>
      <c r="AO66" s="143">
        <f t="shared" si="51"/>
        <v>270847.14622872073</v>
      </c>
      <c r="AP66" s="143">
        <f t="shared" si="51"/>
        <v>270847.14622872073</v>
      </c>
      <c r="AQ66" s="143">
        <f t="shared" si="51"/>
        <v>270847.14622872073</v>
      </c>
      <c r="AR66" s="143">
        <f t="shared" si="51"/>
        <v>270171.13088351471</v>
      </c>
      <c r="AS66" s="143">
        <f t="shared" si="51"/>
        <v>269495.11553830869</v>
      </c>
      <c r="AT66" s="143">
        <f t="shared" si="51"/>
        <v>269495.11553830869</v>
      </c>
      <c r="AU66" s="143">
        <f t="shared" si="51"/>
        <v>269495.11553830869</v>
      </c>
      <c r="AV66" s="143">
        <f t="shared" si="51"/>
        <v>269495.11553830869</v>
      </c>
      <c r="AW66" s="143">
        <f t="shared" si="51"/>
        <v>266817.06969876873</v>
      </c>
      <c r="AX66" s="143">
        <f t="shared" si="51"/>
        <v>264139.02385922882</v>
      </c>
      <c r="AY66" s="143">
        <f t="shared" si="51"/>
        <v>264139.02385922882</v>
      </c>
      <c r="AZ66" s="143">
        <f t="shared" si="51"/>
        <v>264139.02385922882</v>
      </c>
      <c r="BA66" s="143">
        <f t="shared" si="51"/>
        <v>264139.02385922882</v>
      </c>
      <c r="BB66" s="143">
        <f t="shared" si="51"/>
        <v>150305.21876719309</v>
      </c>
      <c r="BC66" s="143">
        <f t="shared" si="51"/>
        <v>36471.413675157324</v>
      </c>
      <c r="BD66" s="143">
        <f t="shared" si="51"/>
        <v>36471.413675157324</v>
      </c>
      <c r="BE66" s="143">
        <f t="shared" si="51"/>
        <v>36471.413675157324</v>
      </c>
      <c r="BF66" s="143">
        <f t="shared" si="51"/>
        <v>36471.413675157324</v>
      </c>
      <c r="BG66" s="143">
        <f t="shared" si="51"/>
        <v>36291.056517682235</v>
      </c>
      <c r="BH66" s="143">
        <f t="shared" si="51"/>
        <v>36110.699360207138</v>
      </c>
      <c r="BI66" s="143">
        <f t="shared" si="51"/>
        <v>36110.699360207138</v>
      </c>
      <c r="BJ66" s="143">
        <f t="shared" si="51"/>
        <v>36110.699360207138</v>
      </c>
      <c r="BK66" s="143">
        <f t="shared" si="51"/>
        <v>36110.699360207138</v>
      </c>
      <c r="BL66" s="143">
        <f t="shared" si="51"/>
        <v>32962.258959230428</v>
      </c>
      <c r="BM66" s="143">
        <f t="shared" si="49"/>
        <v>29813.818558253719</v>
      </c>
      <c r="BN66" s="143">
        <f t="shared" si="49"/>
        <v>29813.818558253719</v>
      </c>
      <c r="BO66" s="143">
        <f t="shared" si="49"/>
        <v>29813.818558253719</v>
      </c>
      <c r="BP66" s="143">
        <f t="shared" si="49"/>
        <v>29813.818558253719</v>
      </c>
      <c r="BQ66" s="143">
        <f t="shared" si="49"/>
        <v>14906.909279126859</v>
      </c>
      <c r="BR66" s="143"/>
      <c r="BS66" s="143"/>
      <c r="BT66" s="143"/>
      <c r="BU66" s="143"/>
    </row>
    <row r="67" spans="1:73">
      <c r="A67" s="186"/>
      <c r="B67" s="140" t="s">
        <v>80</v>
      </c>
      <c r="C67" s="140"/>
      <c r="D67" s="143">
        <f t="shared" ref="D67:AI67" si="52">D33+D37+D41+D45+D49+D53+D57+D61+D21+D25+D29</f>
        <v>14845471.728256959</v>
      </c>
      <c r="E67" s="143">
        <f t="shared" si="52"/>
        <v>14536415.184770877</v>
      </c>
      <c r="F67" s="143">
        <f t="shared" si="52"/>
        <v>14227358.641284792</v>
      </c>
      <c r="G67" s="143">
        <f t="shared" si="52"/>
        <v>13918302.097798705</v>
      </c>
      <c r="H67" s="143">
        <f t="shared" si="52"/>
        <v>13609245.554312622</v>
      </c>
      <c r="I67" s="143">
        <f t="shared" si="52"/>
        <v>13300189.010826536</v>
      </c>
      <c r="J67" s="143">
        <f t="shared" si="52"/>
        <v>12991132.467340451</v>
      </c>
      <c r="K67" s="143">
        <f t="shared" si="52"/>
        <v>12682075.923854366</v>
      </c>
      <c r="L67" s="143">
        <f t="shared" si="52"/>
        <v>12373019.380368281</v>
      </c>
      <c r="M67" s="143">
        <f t="shared" si="52"/>
        <v>12063962.836882198</v>
      </c>
      <c r="N67" s="143">
        <f t="shared" si="52"/>
        <v>11754906.293396113</v>
      </c>
      <c r="O67" s="143">
        <f t="shared" si="52"/>
        <v>11445849.749910027</v>
      </c>
      <c r="P67" s="143">
        <f t="shared" si="52"/>
        <v>11136793.206423942</v>
      </c>
      <c r="Q67" s="143">
        <f t="shared" si="52"/>
        <v>10827736.662937857</v>
      </c>
      <c r="R67" s="143">
        <f t="shared" si="52"/>
        <v>10518680.119451772</v>
      </c>
      <c r="S67" s="143">
        <f t="shared" si="52"/>
        <v>10211820.909352565</v>
      </c>
      <c r="T67" s="143">
        <f t="shared" si="52"/>
        <v>9907159.0326402336</v>
      </c>
      <c r="U67" s="143">
        <f t="shared" si="52"/>
        <v>9602497.155927904</v>
      </c>
      <c r="V67" s="143">
        <f t="shared" si="52"/>
        <v>9297835.2792155724</v>
      </c>
      <c r="W67" s="143">
        <f t="shared" si="52"/>
        <v>8993173.4025032409</v>
      </c>
      <c r="X67" s="143">
        <f t="shared" si="52"/>
        <v>8692924.067881478</v>
      </c>
      <c r="Y67" s="143">
        <f t="shared" si="52"/>
        <v>8397087.2753502857</v>
      </c>
      <c r="Z67" s="143">
        <f t="shared" si="52"/>
        <v>8101250.4828190943</v>
      </c>
      <c r="AA67" s="143">
        <f t="shared" si="52"/>
        <v>7805413.6902879002</v>
      </c>
      <c r="AB67" s="143">
        <f t="shared" si="52"/>
        <v>7509576.8977567097</v>
      </c>
      <c r="AC67" s="143">
        <f t="shared" si="52"/>
        <v>7216217.6847150642</v>
      </c>
      <c r="AD67" s="143">
        <f t="shared" si="52"/>
        <v>6925336.0511629693</v>
      </c>
      <c r="AE67" s="143">
        <f t="shared" si="52"/>
        <v>6634454.4176108744</v>
      </c>
      <c r="AF67" s="143">
        <f t="shared" si="52"/>
        <v>6343572.7840587795</v>
      </c>
      <c r="AG67" s="143">
        <f t="shared" si="52"/>
        <v>6052691.1505066836</v>
      </c>
      <c r="AH67" s="143">
        <f t="shared" si="52"/>
        <v>5769963.9089675108</v>
      </c>
      <c r="AI67" s="143">
        <f t="shared" si="52"/>
        <v>5495391.0594412591</v>
      </c>
      <c r="AJ67" s="143">
        <f t="shared" ref="AJ67:BL67" si="53">AJ33+AJ37+AJ41+AJ45+AJ49+AJ53+AJ57+AJ61+AJ21+AJ25+AJ29</f>
        <v>5220818.2099150065</v>
      </c>
      <c r="AK67" s="143">
        <f t="shared" si="53"/>
        <v>4946245.3603887549</v>
      </c>
      <c r="AL67" s="143">
        <f t="shared" si="53"/>
        <v>4671672.5108625032</v>
      </c>
      <c r="AM67" s="143">
        <f t="shared" si="53"/>
        <v>4398962.5129850172</v>
      </c>
      <c r="AN67" s="143">
        <f t="shared" si="53"/>
        <v>4128115.3667562953</v>
      </c>
      <c r="AO67" s="143">
        <f t="shared" si="53"/>
        <v>3857268.2205275754</v>
      </c>
      <c r="AP67" s="143">
        <f t="shared" si="53"/>
        <v>3586421.0742988545</v>
      </c>
      <c r="AQ67" s="143">
        <f t="shared" si="53"/>
        <v>3315573.9280701336</v>
      </c>
      <c r="AR67" s="143">
        <f t="shared" si="53"/>
        <v>3045402.7971866187</v>
      </c>
      <c r="AS67" s="143">
        <f t="shared" si="53"/>
        <v>2775907.6816483103</v>
      </c>
      <c r="AT67" s="143">
        <f t="shared" si="53"/>
        <v>2506412.5661100014</v>
      </c>
      <c r="AU67" s="143">
        <f t="shared" si="53"/>
        <v>2236917.4505716925</v>
      </c>
      <c r="AV67" s="143">
        <f t="shared" si="53"/>
        <v>1967422.3350333842</v>
      </c>
      <c r="AW67" s="143">
        <f t="shared" si="53"/>
        <v>1700605.2653346155</v>
      </c>
      <c r="AX67" s="143">
        <f t="shared" si="53"/>
        <v>1436466.2414753868</v>
      </c>
      <c r="AY67" s="143">
        <f t="shared" si="53"/>
        <v>1172327.2176161581</v>
      </c>
      <c r="AZ67" s="143">
        <f t="shared" si="53"/>
        <v>908188.19375692925</v>
      </c>
      <c r="BA67" s="143">
        <f t="shared" si="53"/>
        <v>644049.16989770043</v>
      </c>
      <c r="BB67" s="143">
        <f t="shared" si="53"/>
        <v>493743.95113050734</v>
      </c>
      <c r="BC67" s="143">
        <f t="shared" si="53"/>
        <v>457272.53745535226</v>
      </c>
      <c r="BD67" s="143">
        <f t="shared" si="53"/>
        <v>420801.12378019496</v>
      </c>
      <c r="BE67" s="143">
        <f t="shared" si="53"/>
        <v>384329.71010503767</v>
      </c>
      <c r="BF67" s="143">
        <f t="shared" si="53"/>
        <v>347858.29642988031</v>
      </c>
      <c r="BG67" s="143">
        <f t="shared" si="53"/>
        <v>311567.23991219816</v>
      </c>
      <c r="BH67" s="143">
        <f t="shared" si="53"/>
        <v>275456.54055199097</v>
      </c>
      <c r="BI67" s="143">
        <f t="shared" si="53"/>
        <v>239345.84119178384</v>
      </c>
      <c r="BJ67" s="143">
        <f t="shared" si="53"/>
        <v>203235.14183157668</v>
      </c>
      <c r="BK67" s="143">
        <f t="shared" si="53"/>
        <v>167124.44247136952</v>
      </c>
      <c r="BL67" s="143">
        <f t="shared" si="53"/>
        <v>134162.18351213911</v>
      </c>
      <c r="BM67" s="143">
        <f t="shared" si="49"/>
        <v>104348.36495388584</v>
      </c>
      <c r="BN67" s="143">
        <f t="shared" si="49"/>
        <v>74534.546395632118</v>
      </c>
      <c r="BO67" s="143">
        <f t="shared" si="49"/>
        <v>44720.727837378399</v>
      </c>
      <c r="BP67" s="143">
        <f t="shared" si="49"/>
        <v>14906.90927912468</v>
      </c>
      <c r="BQ67" s="143">
        <f t="shared" si="49"/>
        <v>-2.1791493054479361E-9</v>
      </c>
      <c r="BR67" s="143"/>
      <c r="BS67" s="143"/>
      <c r="BT67" s="143"/>
      <c r="BU67" s="143"/>
    </row>
    <row r="69" spans="1:73" ht="17.25" customHeight="1"/>
  </sheetData>
  <mergeCells count="12">
    <mergeCell ref="A65:A67"/>
    <mergeCell ref="A19:A21"/>
    <mergeCell ref="A23:A25"/>
    <mergeCell ref="A27:A29"/>
    <mergeCell ref="A31:A33"/>
    <mergeCell ref="A35:A37"/>
    <mergeCell ref="A39:A41"/>
    <mergeCell ref="A43:A45"/>
    <mergeCell ref="A47:A49"/>
    <mergeCell ref="A51:A53"/>
    <mergeCell ref="A55:A57"/>
    <mergeCell ref="A59:A61"/>
  </mergeCells>
  <pageMargins left="0.7" right="0.7" top="0.75" bottom="0.75" header="0.3" footer="0.3"/>
  <ignoredErrors>
    <ignoredError sqref="A5:A1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6CF6-7C16-4BB0-BF8D-9A2B650CA85C}">
  <sheetPr>
    <tabColor rgb="FF92D050"/>
  </sheetPr>
  <dimension ref="A1:BU69"/>
  <sheetViews>
    <sheetView showGridLines="0" zoomScale="85" zoomScaleNormal="85" workbookViewId="0"/>
  </sheetViews>
  <sheetFormatPr defaultRowHeight="15" outlineLevelRow="1"/>
  <cols>
    <col min="1" max="1" width="13.140625" bestFit="1" customWidth="1"/>
    <col min="2" max="2" width="16" bestFit="1" customWidth="1"/>
    <col min="3" max="3" width="16" customWidth="1"/>
    <col min="4" max="73" width="14.42578125" customWidth="1"/>
  </cols>
  <sheetData>
    <row r="1" spans="1:73" ht="21">
      <c r="A1" s="145" t="s">
        <v>159</v>
      </c>
    </row>
    <row r="2" spans="1:73">
      <c r="A2" s="124" t="s">
        <v>172</v>
      </c>
    </row>
    <row r="3" spans="1:73">
      <c r="A3" s="86"/>
      <c r="B3" s="86"/>
      <c r="C3" s="149"/>
      <c r="D3" s="140">
        <v>2026</v>
      </c>
      <c r="E3" s="140">
        <v>2027</v>
      </c>
      <c r="F3" s="140">
        <v>2028</v>
      </c>
      <c r="G3" s="140">
        <v>2029</v>
      </c>
      <c r="H3" s="140">
        <v>2030</v>
      </c>
      <c r="I3" s="140">
        <v>2031</v>
      </c>
      <c r="J3" s="140">
        <v>2032</v>
      </c>
      <c r="K3" s="140">
        <v>2033</v>
      </c>
      <c r="L3" s="140">
        <v>2034</v>
      </c>
      <c r="M3" s="140">
        <v>2035</v>
      </c>
      <c r="N3" s="140">
        <v>2036</v>
      </c>
      <c r="O3" s="140">
        <v>2037</v>
      </c>
      <c r="P3" s="140">
        <v>2038</v>
      </c>
      <c r="Q3" s="140">
        <v>2039</v>
      </c>
      <c r="R3" s="140">
        <v>2040</v>
      </c>
      <c r="S3" s="140">
        <v>2041</v>
      </c>
      <c r="T3" s="140">
        <v>2042</v>
      </c>
      <c r="U3" s="140">
        <v>2043</v>
      </c>
      <c r="V3" s="140">
        <v>2044</v>
      </c>
      <c r="W3" s="140">
        <v>2045</v>
      </c>
      <c r="X3" s="140">
        <v>2046</v>
      </c>
      <c r="Y3" s="140">
        <v>2047</v>
      </c>
      <c r="Z3" s="140">
        <v>2048</v>
      </c>
      <c r="AA3" s="140">
        <v>2049</v>
      </c>
      <c r="AB3" s="140">
        <v>2050</v>
      </c>
      <c r="AC3" s="140">
        <v>2051</v>
      </c>
      <c r="AD3" s="140">
        <v>2052</v>
      </c>
      <c r="AE3" s="140">
        <v>2053</v>
      </c>
      <c r="AF3" s="140">
        <v>2054</v>
      </c>
      <c r="AG3" s="140">
        <v>2055</v>
      </c>
      <c r="AH3" s="140">
        <v>2056</v>
      </c>
      <c r="AI3" s="140">
        <v>2057</v>
      </c>
      <c r="AJ3" s="140">
        <v>2058</v>
      </c>
      <c r="AK3" s="140">
        <v>2059</v>
      </c>
      <c r="AL3" s="140">
        <v>2060</v>
      </c>
      <c r="AM3" s="140">
        <v>2061</v>
      </c>
      <c r="AN3" s="140">
        <v>2062</v>
      </c>
      <c r="AO3" s="140">
        <v>2063</v>
      </c>
      <c r="AP3" s="140">
        <v>2064</v>
      </c>
      <c r="AQ3" s="140">
        <v>2065</v>
      </c>
      <c r="AR3" s="140">
        <v>2066</v>
      </c>
      <c r="AS3" s="140">
        <v>2067</v>
      </c>
      <c r="AT3" s="140">
        <v>2068</v>
      </c>
      <c r="AU3" s="140">
        <v>2069</v>
      </c>
      <c r="AV3" s="140">
        <v>2070</v>
      </c>
      <c r="AW3" s="140">
        <v>2071</v>
      </c>
      <c r="AX3" s="140">
        <v>2072</v>
      </c>
      <c r="AY3" s="140">
        <v>2073</v>
      </c>
      <c r="AZ3" s="140">
        <v>2074</v>
      </c>
      <c r="BA3" s="140">
        <v>2075</v>
      </c>
      <c r="BB3" s="140">
        <v>2076</v>
      </c>
      <c r="BC3" s="140">
        <v>2077</v>
      </c>
      <c r="BD3" s="140">
        <v>2078</v>
      </c>
      <c r="BE3" s="140">
        <v>2079</v>
      </c>
      <c r="BF3" s="140">
        <v>2080</v>
      </c>
      <c r="BG3" s="140">
        <v>2081</v>
      </c>
      <c r="BH3" s="140">
        <v>2082</v>
      </c>
      <c r="BI3" s="140">
        <v>2083</v>
      </c>
      <c r="BJ3" s="140">
        <v>2084</v>
      </c>
      <c r="BK3" s="140">
        <v>2085</v>
      </c>
      <c r="BL3" s="140">
        <v>2086</v>
      </c>
      <c r="BM3" s="140">
        <v>2087</v>
      </c>
      <c r="BN3" s="140">
        <v>2088</v>
      </c>
      <c r="BO3" s="140">
        <v>2089</v>
      </c>
      <c r="BP3" s="140">
        <v>2090</v>
      </c>
      <c r="BQ3" s="140">
        <v>2091</v>
      </c>
      <c r="BR3" s="140">
        <v>2092</v>
      </c>
      <c r="BS3" s="140">
        <v>2093</v>
      </c>
      <c r="BT3" s="140">
        <v>2094</v>
      </c>
      <c r="BU3" s="140">
        <v>2095</v>
      </c>
    </row>
    <row r="4" spans="1:73" hidden="1" outlineLevel="1">
      <c r="A4" s="135" t="s">
        <v>77</v>
      </c>
      <c r="B4" s="135" t="s">
        <v>78</v>
      </c>
      <c r="C4" s="135" t="s">
        <v>93</v>
      </c>
      <c r="D4" s="147"/>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row>
    <row r="5" spans="1:73" hidden="1" outlineLevel="1">
      <c r="A5" s="135" t="s">
        <v>67</v>
      </c>
      <c r="B5" s="136">
        <v>170192.26014713646</v>
      </c>
      <c r="C5" s="136">
        <f>B5*((1.02)^4)</f>
        <v>184221.57576634682</v>
      </c>
      <c r="D5" s="148"/>
      <c r="E5" s="137"/>
      <c r="F5" s="137"/>
      <c r="G5" s="137"/>
      <c r="H5" s="137">
        <f>$C5/$A5/2</f>
        <v>6140.7191922115608</v>
      </c>
      <c r="I5" s="137">
        <f>$C5/$A5</f>
        <v>12281.438384423122</v>
      </c>
      <c r="J5" s="137">
        <f t="shared" ref="J5:V5" si="0">$C5/$A5</f>
        <v>12281.438384423122</v>
      </c>
      <c r="K5" s="137">
        <f t="shared" si="0"/>
        <v>12281.438384423122</v>
      </c>
      <c r="L5" s="137">
        <f t="shared" si="0"/>
        <v>12281.438384423122</v>
      </c>
      <c r="M5" s="137">
        <f t="shared" si="0"/>
        <v>12281.438384423122</v>
      </c>
      <c r="N5" s="137">
        <f t="shared" si="0"/>
        <v>12281.438384423122</v>
      </c>
      <c r="O5" s="137">
        <f t="shared" si="0"/>
        <v>12281.438384423122</v>
      </c>
      <c r="P5" s="137">
        <f t="shared" si="0"/>
        <v>12281.438384423122</v>
      </c>
      <c r="Q5" s="137">
        <f t="shared" si="0"/>
        <v>12281.438384423122</v>
      </c>
      <c r="R5" s="137">
        <f t="shared" si="0"/>
        <v>12281.438384423122</v>
      </c>
      <c r="S5" s="137">
        <f t="shared" si="0"/>
        <v>12281.438384423122</v>
      </c>
      <c r="T5" s="137">
        <f t="shared" si="0"/>
        <v>12281.438384423122</v>
      </c>
      <c r="U5" s="137">
        <f t="shared" si="0"/>
        <v>12281.438384423122</v>
      </c>
      <c r="V5" s="137">
        <f t="shared" si="0"/>
        <v>12281.438384423122</v>
      </c>
      <c r="W5" s="137">
        <f>$C5/$A5/2</f>
        <v>6140.7191922115608</v>
      </c>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5"/>
      <c r="BS5" s="135"/>
      <c r="BT5" s="135"/>
      <c r="BU5" s="135"/>
    </row>
    <row r="6" spans="1:73" hidden="1" outlineLevel="1">
      <c r="A6" s="135" t="s">
        <v>76</v>
      </c>
      <c r="B6" s="136">
        <v>455692.04677731876</v>
      </c>
      <c r="C6" s="136">
        <f t="shared" ref="C6:C15" si="1">B6*((1.02)^4)</f>
        <v>493255.72648799419</v>
      </c>
      <c r="D6" s="148"/>
      <c r="E6" s="137"/>
      <c r="F6" s="137"/>
      <c r="G6" s="137"/>
      <c r="H6" s="137">
        <f t="shared" ref="H6:H15" si="2">$C6/$A6/2</f>
        <v>12331.393162199854</v>
      </c>
      <c r="I6" s="137">
        <f>$C6/$A6</f>
        <v>24662.786324399709</v>
      </c>
      <c r="J6" s="137">
        <f t="shared" ref="I6:X15" si="3">$C6/$A6</f>
        <v>24662.786324399709</v>
      </c>
      <c r="K6" s="137">
        <f t="shared" si="3"/>
        <v>24662.786324399709</v>
      </c>
      <c r="L6" s="137">
        <f t="shared" si="3"/>
        <v>24662.786324399709</v>
      </c>
      <c r="M6" s="137">
        <f t="shared" si="3"/>
        <v>24662.786324399709</v>
      </c>
      <c r="N6" s="137">
        <f t="shared" si="3"/>
        <v>24662.786324399709</v>
      </c>
      <c r="O6" s="137">
        <f t="shared" si="3"/>
        <v>24662.786324399709</v>
      </c>
      <c r="P6" s="137">
        <f t="shared" si="3"/>
        <v>24662.786324399709</v>
      </c>
      <c r="Q6" s="137">
        <f t="shared" si="3"/>
        <v>24662.786324399709</v>
      </c>
      <c r="R6" s="137">
        <f t="shared" si="3"/>
        <v>24662.786324399709</v>
      </c>
      <c r="S6" s="137">
        <f t="shared" si="3"/>
        <v>24662.786324399709</v>
      </c>
      <c r="T6" s="137">
        <f t="shared" si="3"/>
        <v>24662.786324399709</v>
      </c>
      <c r="U6" s="137">
        <f t="shared" si="3"/>
        <v>24662.786324399709</v>
      </c>
      <c r="V6" s="137">
        <f t="shared" si="3"/>
        <v>24662.786324399709</v>
      </c>
      <c r="W6" s="137">
        <f t="shared" si="3"/>
        <v>24662.786324399709</v>
      </c>
      <c r="X6" s="137">
        <f t="shared" si="3"/>
        <v>24662.786324399709</v>
      </c>
      <c r="Y6" s="137">
        <f t="shared" ref="Y6:AN15" si="4">$C6/$A6</f>
        <v>24662.786324399709</v>
      </c>
      <c r="Z6" s="137">
        <f t="shared" si="4"/>
        <v>24662.786324399709</v>
      </c>
      <c r="AA6" s="137">
        <f t="shared" si="4"/>
        <v>24662.786324399709</v>
      </c>
      <c r="AB6" s="137">
        <f>$C6/$A6/2</f>
        <v>12331.393162199854</v>
      </c>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5"/>
      <c r="BS6" s="135"/>
      <c r="BT6" s="135"/>
      <c r="BU6" s="135"/>
    </row>
    <row r="7" spans="1:73" hidden="1" outlineLevel="1">
      <c r="A7" s="135" t="s">
        <v>71</v>
      </c>
      <c r="B7" s="136">
        <v>319830.73630580853</v>
      </c>
      <c r="C7" s="136">
        <f t="shared" si="1"/>
        <v>346195.07473388675</v>
      </c>
      <c r="D7" s="148"/>
      <c r="E7" s="137"/>
      <c r="F7" s="137"/>
      <c r="G7" s="137"/>
      <c r="H7" s="137">
        <f t="shared" si="2"/>
        <v>6923.9014946777352</v>
      </c>
      <c r="I7" s="137">
        <f t="shared" si="3"/>
        <v>13847.80298935547</v>
      </c>
      <c r="J7" s="137">
        <f t="shared" si="3"/>
        <v>13847.80298935547</v>
      </c>
      <c r="K7" s="137">
        <f t="shared" si="3"/>
        <v>13847.80298935547</v>
      </c>
      <c r="L7" s="137">
        <f t="shared" si="3"/>
        <v>13847.80298935547</v>
      </c>
      <c r="M7" s="137">
        <f t="shared" si="3"/>
        <v>13847.80298935547</v>
      </c>
      <c r="N7" s="137">
        <f t="shared" si="3"/>
        <v>13847.80298935547</v>
      </c>
      <c r="O7" s="137">
        <f t="shared" si="3"/>
        <v>13847.80298935547</v>
      </c>
      <c r="P7" s="137">
        <f t="shared" si="3"/>
        <v>13847.80298935547</v>
      </c>
      <c r="Q7" s="137">
        <f t="shared" si="3"/>
        <v>13847.80298935547</v>
      </c>
      <c r="R7" s="137">
        <f t="shared" si="3"/>
        <v>13847.80298935547</v>
      </c>
      <c r="S7" s="137">
        <f t="shared" si="3"/>
        <v>13847.80298935547</v>
      </c>
      <c r="T7" s="137">
        <f t="shared" si="3"/>
        <v>13847.80298935547</v>
      </c>
      <c r="U7" s="137">
        <f t="shared" si="3"/>
        <v>13847.80298935547</v>
      </c>
      <c r="V7" s="137">
        <f t="shared" si="3"/>
        <v>13847.80298935547</v>
      </c>
      <c r="W7" s="137">
        <f t="shared" si="3"/>
        <v>13847.80298935547</v>
      </c>
      <c r="X7" s="137">
        <f t="shared" si="3"/>
        <v>13847.80298935547</v>
      </c>
      <c r="Y7" s="137">
        <f t="shared" si="4"/>
        <v>13847.80298935547</v>
      </c>
      <c r="Z7" s="137">
        <f t="shared" si="4"/>
        <v>13847.80298935547</v>
      </c>
      <c r="AA7" s="137">
        <f t="shared" si="4"/>
        <v>13847.80298935547</v>
      </c>
      <c r="AB7" s="137">
        <f t="shared" si="4"/>
        <v>13847.80298935547</v>
      </c>
      <c r="AC7" s="137">
        <f t="shared" si="4"/>
        <v>13847.80298935547</v>
      </c>
      <c r="AD7" s="137">
        <f t="shared" si="4"/>
        <v>13847.80298935547</v>
      </c>
      <c r="AE7" s="137">
        <f t="shared" si="4"/>
        <v>13847.80298935547</v>
      </c>
      <c r="AF7" s="137">
        <f t="shared" si="4"/>
        <v>13847.80298935547</v>
      </c>
      <c r="AG7" s="137">
        <f>$C7/$A7/2</f>
        <v>6923.9014946777352</v>
      </c>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5"/>
      <c r="BS7" s="135"/>
      <c r="BT7" s="135"/>
      <c r="BU7" s="135"/>
    </row>
    <row r="8" spans="1:73" hidden="1" outlineLevel="1">
      <c r="A8" s="135" t="s">
        <v>70</v>
      </c>
      <c r="B8" s="136">
        <v>1263180.5579376658</v>
      </c>
      <c r="C8" s="136">
        <f t="shared" si="1"/>
        <v>1367307.2597984727</v>
      </c>
      <c r="D8" s="148"/>
      <c r="E8" s="137"/>
      <c r="F8" s="137"/>
      <c r="G8" s="137"/>
      <c r="H8" s="137">
        <f t="shared" si="2"/>
        <v>22788.454329974546</v>
      </c>
      <c r="I8" s="137">
        <f t="shared" si="3"/>
        <v>45576.908659949091</v>
      </c>
      <c r="J8" s="137">
        <f t="shared" si="3"/>
        <v>45576.908659949091</v>
      </c>
      <c r="K8" s="137">
        <f t="shared" si="3"/>
        <v>45576.908659949091</v>
      </c>
      <c r="L8" s="137">
        <f t="shared" si="3"/>
        <v>45576.908659949091</v>
      </c>
      <c r="M8" s="137">
        <f t="shared" si="3"/>
        <v>45576.908659949091</v>
      </c>
      <c r="N8" s="137">
        <f t="shared" si="3"/>
        <v>45576.908659949091</v>
      </c>
      <c r="O8" s="137">
        <f t="shared" si="3"/>
        <v>45576.908659949091</v>
      </c>
      <c r="P8" s="137">
        <f t="shared" si="3"/>
        <v>45576.908659949091</v>
      </c>
      <c r="Q8" s="137">
        <f t="shared" si="3"/>
        <v>45576.908659949091</v>
      </c>
      <c r="R8" s="137">
        <f t="shared" si="3"/>
        <v>45576.908659949091</v>
      </c>
      <c r="S8" s="137">
        <f t="shared" si="3"/>
        <v>45576.908659949091</v>
      </c>
      <c r="T8" s="137">
        <f t="shared" si="3"/>
        <v>45576.908659949091</v>
      </c>
      <c r="U8" s="137">
        <f t="shared" si="3"/>
        <v>45576.908659949091</v>
      </c>
      <c r="V8" s="137">
        <f t="shared" si="3"/>
        <v>45576.908659949091</v>
      </c>
      <c r="W8" s="137">
        <f t="shared" si="3"/>
        <v>45576.908659949091</v>
      </c>
      <c r="X8" s="137">
        <f t="shared" si="3"/>
        <v>45576.908659949091</v>
      </c>
      <c r="Y8" s="137">
        <f t="shared" si="4"/>
        <v>45576.908659949091</v>
      </c>
      <c r="Z8" s="137">
        <f t="shared" si="4"/>
        <v>45576.908659949091</v>
      </c>
      <c r="AA8" s="137">
        <f t="shared" si="4"/>
        <v>45576.908659949091</v>
      </c>
      <c r="AB8" s="137">
        <f t="shared" si="4"/>
        <v>45576.908659949091</v>
      </c>
      <c r="AC8" s="137">
        <f t="shared" si="4"/>
        <v>45576.908659949091</v>
      </c>
      <c r="AD8" s="137">
        <f t="shared" si="4"/>
        <v>45576.908659949091</v>
      </c>
      <c r="AE8" s="137">
        <f t="shared" si="4"/>
        <v>45576.908659949091</v>
      </c>
      <c r="AF8" s="137">
        <f t="shared" si="4"/>
        <v>45576.908659949091</v>
      </c>
      <c r="AG8" s="137">
        <f t="shared" si="4"/>
        <v>45576.908659949091</v>
      </c>
      <c r="AH8" s="137">
        <f t="shared" si="4"/>
        <v>45576.908659949091</v>
      </c>
      <c r="AI8" s="137">
        <f t="shared" si="4"/>
        <v>45576.908659949091</v>
      </c>
      <c r="AJ8" s="137">
        <f t="shared" si="4"/>
        <v>45576.908659949091</v>
      </c>
      <c r="AK8" s="137">
        <f t="shared" si="4"/>
        <v>45576.908659949091</v>
      </c>
      <c r="AL8" s="137">
        <f>$C8/$A8/2</f>
        <v>22788.454329974546</v>
      </c>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37"/>
      <c r="BK8" s="137"/>
      <c r="BL8" s="137"/>
      <c r="BM8" s="137"/>
      <c r="BN8" s="137"/>
      <c r="BO8" s="137"/>
      <c r="BP8" s="137"/>
      <c r="BQ8" s="137"/>
      <c r="BR8" s="135"/>
      <c r="BS8" s="135"/>
      <c r="BT8" s="135"/>
      <c r="BU8" s="135"/>
    </row>
    <row r="9" spans="1:73" hidden="1" outlineLevel="1">
      <c r="A9" s="135" t="s">
        <v>75</v>
      </c>
      <c r="B9" s="136">
        <v>336665.72707480029</v>
      </c>
      <c r="C9" s="136">
        <f t="shared" si="1"/>
        <v>364417.81015554653</v>
      </c>
      <c r="D9" s="148"/>
      <c r="E9" s="137"/>
      <c r="F9" s="137"/>
      <c r="G9" s="137"/>
      <c r="H9" s="137">
        <f t="shared" si="2"/>
        <v>5205.9687165078076</v>
      </c>
      <c r="I9" s="137">
        <f t="shared" si="3"/>
        <v>10411.937433015615</v>
      </c>
      <c r="J9" s="137">
        <f t="shared" si="3"/>
        <v>10411.937433015615</v>
      </c>
      <c r="K9" s="137">
        <f t="shared" si="3"/>
        <v>10411.937433015615</v>
      </c>
      <c r="L9" s="137">
        <f t="shared" si="3"/>
        <v>10411.937433015615</v>
      </c>
      <c r="M9" s="137">
        <f t="shared" si="3"/>
        <v>10411.937433015615</v>
      </c>
      <c r="N9" s="137">
        <f t="shared" si="3"/>
        <v>10411.937433015615</v>
      </c>
      <c r="O9" s="137">
        <f t="shared" si="3"/>
        <v>10411.937433015615</v>
      </c>
      <c r="P9" s="137">
        <f t="shared" si="3"/>
        <v>10411.937433015615</v>
      </c>
      <c r="Q9" s="137">
        <f t="shared" si="3"/>
        <v>10411.937433015615</v>
      </c>
      <c r="R9" s="137">
        <f t="shared" si="3"/>
        <v>10411.937433015615</v>
      </c>
      <c r="S9" s="137">
        <f t="shared" si="3"/>
        <v>10411.937433015615</v>
      </c>
      <c r="T9" s="137">
        <f t="shared" si="3"/>
        <v>10411.937433015615</v>
      </c>
      <c r="U9" s="137">
        <f t="shared" si="3"/>
        <v>10411.937433015615</v>
      </c>
      <c r="V9" s="137">
        <f t="shared" si="3"/>
        <v>10411.937433015615</v>
      </c>
      <c r="W9" s="137">
        <f t="shared" si="3"/>
        <v>10411.937433015615</v>
      </c>
      <c r="X9" s="137">
        <f t="shared" si="3"/>
        <v>10411.937433015615</v>
      </c>
      <c r="Y9" s="137">
        <f t="shared" si="4"/>
        <v>10411.937433015615</v>
      </c>
      <c r="Z9" s="137">
        <f t="shared" si="4"/>
        <v>10411.937433015615</v>
      </c>
      <c r="AA9" s="137">
        <f t="shared" si="4"/>
        <v>10411.937433015615</v>
      </c>
      <c r="AB9" s="137">
        <f t="shared" si="4"/>
        <v>10411.937433015615</v>
      </c>
      <c r="AC9" s="137">
        <f t="shared" si="4"/>
        <v>10411.937433015615</v>
      </c>
      <c r="AD9" s="137">
        <f t="shared" si="4"/>
        <v>10411.937433015615</v>
      </c>
      <c r="AE9" s="137">
        <f t="shared" si="4"/>
        <v>10411.937433015615</v>
      </c>
      <c r="AF9" s="137">
        <f t="shared" si="4"/>
        <v>10411.937433015615</v>
      </c>
      <c r="AG9" s="137">
        <f t="shared" si="4"/>
        <v>10411.937433015615</v>
      </c>
      <c r="AH9" s="137">
        <f t="shared" si="4"/>
        <v>10411.937433015615</v>
      </c>
      <c r="AI9" s="137">
        <f t="shared" si="4"/>
        <v>10411.937433015615</v>
      </c>
      <c r="AJ9" s="137">
        <f t="shared" si="4"/>
        <v>10411.937433015615</v>
      </c>
      <c r="AK9" s="137">
        <f t="shared" si="4"/>
        <v>10411.937433015615</v>
      </c>
      <c r="AL9" s="137">
        <f t="shared" si="4"/>
        <v>10411.937433015615</v>
      </c>
      <c r="AM9" s="137">
        <f t="shared" si="4"/>
        <v>10411.937433015615</v>
      </c>
      <c r="AN9" s="137">
        <f t="shared" si="4"/>
        <v>10411.937433015615</v>
      </c>
      <c r="AO9" s="137">
        <f t="shared" ref="AO9:BD15" si="5">$C9/$A9</f>
        <v>10411.937433015615</v>
      </c>
      <c r="AP9" s="137">
        <f t="shared" si="5"/>
        <v>10411.937433015615</v>
      </c>
      <c r="AQ9" s="137">
        <f>$C9/$A9/2</f>
        <v>5205.9687165078076</v>
      </c>
      <c r="AR9" s="137"/>
      <c r="AS9" s="137"/>
      <c r="AT9" s="137"/>
      <c r="AU9" s="137"/>
      <c r="AV9" s="137"/>
      <c r="AW9" s="137"/>
      <c r="AX9" s="137"/>
      <c r="AY9" s="137"/>
      <c r="AZ9" s="137"/>
      <c r="BA9" s="137"/>
      <c r="BB9" s="137"/>
      <c r="BC9" s="137"/>
      <c r="BD9" s="137"/>
      <c r="BE9" s="137"/>
      <c r="BF9" s="137"/>
      <c r="BG9" s="137"/>
      <c r="BH9" s="137"/>
      <c r="BI9" s="137"/>
      <c r="BJ9" s="137"/>
      <c r="BK9" s="137"/>
      <c r="BL9" s="137"/>
      <c r="BM9" s="137"/>
      <c r="BN9" s="137"/>
      <c r="BO9" s="137"/>
      <c r="BP9" s="137"/>
      <c r="BQ9" s="137"/>
      <c r="BR9" s="135"/>
      <c r="BS9" s="135"/>
      <c r="BT9" s="135"/>
      <c r="BU9" s="135"/>
    </row>
    <row r="10" spans="1:73" hidden="1" outlineLevel="1">
      <c r="A10" s="135" t="s">
        <v>74</v>
      </c>
      <c r="B10" s="136">
        <v>139626.91346023171</v>
      </c>
      <c r="C10" s="136">
        <f t="shared" si="1"/>
        <v>151136.66153089167</v>
      </c>
      <c r="D10" s="148"/>
      <c r="E10" s="137"/>
      <c r="F10" s="137"/>
      <c r="G10" s="137"/>
      <c r="H10" s="137">
        <f t="shared" si="2"/>
        <v>1889.2082691361459</v>
      </c>
      <c r="I10" s="137">
        <f t="shared" si="3"/>
        <v>3778.4165382722917</v>
      </c>
      <c r="J10" s="137">
        <f t="shared" si="3"/>
        <v>3778.4165382722917</v>
      </c>
      <c r="K10" s="137">
        <f t="shared" si="3"/>
        <v>3778.4165382722917</v>
      </c>
      <c r="L10" s="137">
        <f t="shared" si="3"/>
        <v>3778.4165382722917</v>
      </c>
      <c r="M10" s="137">
        <f t="shared" si="3"/>
        <v>3778.4165382722917</v>
      </c>
      <c r="N10" s="137">
        <f t="shared" si="3"/>
        <v>3778.4165382722917</v>
      </c>
      <c r="O10" s="137">
        <f t="shared" si="3"/>
        <v>3778.4165382722917</v>
      </c>
      <c r="P10" s="137">
        <f t="shared" si="3"/>
        <v>3778.4165382722917</v>
      </c>
      <c r="Q10" s="137">
        <f t="shared" si="3"/>
        <v>3778.4165382722917</v>
      </c>
      <c r="R10" s="137">
        <f t="shared" si="3"/>
        <v>3778.4165382722917</v>
      </c>
      <c r="S10" s="137">
        <f t="shared" si="3"/>
        <v>3778.4165382722917</v>
      </c>
      <c r="T10" s="137">
        <f t="shared" si="3"/>
        <v>3778.4165382722917</v>
      </c>
      <c r="U10" s="137">
        <f t="shared" si="3"/>
        <v>3778.4165382722917</v>
      </c>
      <c r="V10" s="137">
        <f t="shared" si="3"/>
        <v>3778.4165382722917</v>
      </c>
      <c r="W10" s="137">
        <f t="shared" si="3"/>
        <v>3778.4165382722917</v>
      </c>
      <c r="X10" s="137">
        <f t="shared" si="3"/>
        <v>3778.4165382722917</v>
      </c>
      <c r="Y10" s="137">
        <f t="shared" si="4"/>
        <v>3778.4165382722917</v>
      </c>
      <c r="Z10" s="137">
        <f t="shared" si="4"/>
        <v>3778.4165382722917</v>
      </c>
      <c r="AA10" s="137">
        <f t="shared" si="4"/>
        <v>3778.4165382722917</v>
      </c>
      <c r="AB10" s="137">
        <f t="shared" si="4"/>
        <v>3778.4165382722917</v>
      </c>
      <c r="AC10" s="137">
        <f t="shared" si="4"/>
        <v>3778.4165382722917</v>
      </c>
      <c r="AD10" s="137">
        <f t="shared" si="4"/>
        <v>3778.4165382722917</v>
      </c>
      <c r="AE10" s="137">
        <f t="shared" si="4"/>
        <v>3778.4165382722917</v>
      </c>
      <c r="AF10" s="137">
        <f t="shared" si="4"/>
        <v>3778.4165382722917</v>
      </c>
      <c r="AG10" s="137">
        <f t="shared" si="4"/>
        <v>3778.4165382722917</v>
      </c>
      <c r="AH10" s="137">
        <f t="shared" si="4"/>
        <v>3778.4165382722917</v>
      </c>
      <c r="AI10" s="137">
        <f t="shared" si="4"/>
        <v>3778.4165382722917</v>
      </c>
      <c r="AJ10" s="137">
        <f t="shared" si="4"/>
        <v>3778.4165382722917</v>
      </c>
      <c r="AK10" s="137">
        <f t="shared" si="4"/>
        <v>3778.4165382722917</v>
      </c>
      <c r="AL10" s="137">
        <f t="shared" si="4"/>
        <v>3778.4165382722917</v>
      </c>
      <c r="AM10" s="137">
        <f t="shared" si="4"/>
        <v>3778.4165382722917</v>
      </c>
      <c r="AN10" s="137">
        <f t="shared" si="4"/>
        <v>3778.4165382722917</v>
      </c>
      <c r="AO10" s="137">
        <f t="shared" si="5"/>
        <v>3778.4165382722917</v>
      </c>
      <c r="AP10" s="137">
        <f t="shared" si="5"/>
        <v>3778.4165382722917</v>
      </c>
      <c r="AQ10" s="137">
        <f t="shared" si="5"/>
        <v>3778.4165382722917</v>
      </c>
      <c r="AR10" s="137">
        <f t="shared" si="5"/>
        <v>3778.4165382722917</v>
      </c>
      <c r="AS10" s="137">
        <f t="shared" si="5"/>
        <v>3778.4165382722917</v>
      </c>
      <c r="AT10" s="137">
        <f t="shared" si="5"/>
        <v>3778.4165382722917</v>
      </c>
      <c r="AU10" s="137">
        <f t="shared" si="5"/>
        <v>3778.4165382722917</v>
      </c>
      <c r="AV10" s="137">
        <f>$C10/$A10/2</f>
        <v>1889.2082691361459</v>
      </c>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5"/>
      <c r="BS10" s="135"/>
      <c r="BT10" s="135"/>
      <c r="BU10" s="135"/>
    </row>
    <row r="11" spans="1:73" hidden="1" outlineLevel="1">
      <c r="A11" s="135" t="s">
        <v>66</v>
      </c>
      <c r="B11" s="136">
        <v>622276.08736717352</v>
      </c>
      <c r="C11" s="136">
        <f t="shared" si="1"/>
        <v>673571.64936519833</v>
      </c>
      <c r="D11" s="148"/>
      <c r="E11" s="137"/>
      <c r="F11" s="137"/>
      <c r="G11" s="137"/>
      <c r="H11" s="137">
        <f t="shared" si="2"/>
        <v>7484.1294373910923</v>
      </c>
      <c r="I11" s="137">
        <f t="shared" si="3"/>
        <v>14968.258874782185</v>
      </c>
      <c r="J11" s="137">
        <f t="shared" si="3"/>
        <v>14968.258874782185</v>
      </c>
      <c r="K11" s="137">
        <f t="shared" si="3"/>
        <v>14968.258874782185</v>
      </c>
      <c r="L11" s="137">
        <f t="shared" si="3"/>
        <v>14968.258874782185</v>
      </c>
      <c r="M11" s="137">
        <f t="shared" si="3"/>
        <v>14968.258874782185</v>
      </c>
      <c r="N11" s="137">
        <f t="shared" si="3"/>
        <v>14968.258874782185</v>
      </c>
      <c r="O11" s="137">
        <f t="shared" si="3"/>
        <v>14968.258874782185</v>
      </c>
      <c r="P11" s="137">
        <f t="shared" si="3"/>
        <v>14968.258874782185</v>
      </c>
      <c r="Q11" s="137">
        <f t="shared" si="3"/>
        <v>14968.258874782185</v>
      </c>
      <c r="R11" s="137">
        <f t="shared" si="3"/>
        <v>14968.258874782185</v>
      </c>
      <c r="S11" s="137">
        <f t="shared" si="3"/>
        <v>14968.258874782185</v>
      </c>
      <c r="T11" s="137">
        <f t="shared" si="3"/>
        <v>14968.258874782185</v>
      </c>
      <c r="U11" s="137">
        <f t="shared" si="3"/>
        <v>14968.258874782185</v>
      </c>
      <c r="V11" s="137">
        <f t="shared" si="3"/>
        <v>14968.258874782185</v>
      </c>
      <c r="W11" s="137">
        <f t="shared" si="3"/>
        <v>14968.258874782185</v>
      </c>
      <c r="X11" s="137">
        <f t="shared" si="3"/>
        <v>14968.258874782185</v>
      </c>
      <c r="Y11" s="137">
        <f t="shared" si="4"/>
        <v>14968.258874782185</v>
      </c>
      <c r="Z11" s="137">
        <f t="shared" si="4"/>
        <v>14968.258874782185</v>
      </c>
      <c r="AA11" s="137">
        <f t="shared" si="4"/>
        <v>14968.258874782185</v>
      </c>
      <c r="AB11" s="137">
        <f t="shared" si="4"/>
        <v>14968.258874782185</v>
      </c>
      <c r="AC11" s="137">
        <f t="shared" si="4"/>
        <v>14968.258874782185</v>
      </c>
      <c r="AD11" s="137">
        <f t="shared" si="4"/>
        <v>14968.258874782185</v>
      </c>
      <c r="AE11" s="137">
        <f t="shared" si="4"/>
        <v>14968.258874782185</v>
      </c>
      <c r="AF11" s="137">
        <f t="shared" si="4"/>
        <v>14968.258874782185</v>
      </c>
      <c r="AG11" s="137">
        <f t="shared" si="4"/>
        <v>14968.258874782185</v>
      </c>
      <c r="AH11" s="137">
        <f t="shared" si="4"/>
        <v>14968.258874782185</v>
      </c>
      <c r="AI11" s="137">
        <f t="shared" si="4"/>
        <v>14968.258874782185</v>
      </c>
      <c r="AJ11" s="137">
        <f t="shared" si="4"/>
        <v>14968.258874782185</v>
      </c>
      <c r="AK11" s="137">
        <f t="shared" si="4"/>
        <v>14968.258874782185</v>
      </c>
      <c r="AL11" s="137">
        <f t="shared" si="4"/>
        <v>14968.258874782185</v>
      </c>
      <c r="AM11" s="137">
        <f t="shared" si="4"/>
        <v>14968.258874782185</v>
      </c>
      <c r="AN11" s="137">
        <f t="shared" si="4"/>
        <v>14968.258874782185</v>
      </c>
      <c r="AO11" s="137">
        <f t="shared" si="5"/>
        <v>14968.258874782185</v>
      </c>
      <c r="AP11" s="137">
        <f t="shared" si="5"/>
        <v>14968.258874782185</v>
      </c>
      <c r="AQ11" s="137">
        <f t="shared" si="5"/>
        <v>14968.258874782185</v>
      </c>
      <c r="AR11" s="137">
        <f t="shared" si="5"/>
        <v>14968.258874782185</v>
      </c>
      <c r="AS11" s="137">
        <f t="shared" si="5"/>
        <v>14968.258874782185</v>
      </c>
      <c r="AT11" s="137">
        <f t="shared" si="5"/>
        <v>14968.258874782185</v>
      </c>
      <c r="AU11" s="137">
        <f t="shared" si="5"/>
        <v>14968.258874782185</v>
      </c>
      <c r="AV11" s="137">
        <f t="shared" si="5"/>
        <v>14968.258874782185</v>
      </c>
      <c r="AW11" s="137">
        <f t="shared" si="5"/>
        <v>14968.258874782185</v>
      </c>
      <c r="AX11" s="137">
        <f t="shared" si="5"/>
        <v>14968.258874782185</v>
      </c>
      <c r="AY11" s="137">
        <f t="shared" si="5"/>
        <v>14968.258874782185</v>
      </c>
      <c r="AZ11" s="137">
        <f t="shared" si="5"/>
        <v>14968.258874782185</v>
      </c>
      <c r="BA11" s="137">
        <f>$C11/$A11/2</f>
        <v>7484.1294373910923</v>
      </c>
      <c r="BB11" s="137"/>
      <c r="BC11" s="137"/>
      <c r="BD11" s="137"/>
      <c r="BE11" s="137"/>
      <c r="BF11" s="137"/>
      <c r="BG11" s="137"/>
      <c r="BH11" s="137"/>
      <c r="BI11" s="137"/>
      <c r="BJ11" s="137"/>
      <c r="BK11" s="137"/>
      <c r="BL11" s="137"/>
      <c r="BM11" s="137"/>
      <c r="BN11" s="137"/>
      <c r="BO11" s="137"/>
      <c r="BP11" s="137"/>
      <c r="BQ11" s="137"/>
      <c r="BR11" s="135"/>
      <c r="BS11" s="135"/>
      <c r="BT11" s="135"/>
      <c r="BU11" s="135"/>
    </row>
    <row r="12" spans="1:73" hidden="1" outlineLevel="1">
      <c r="A12" s="135" t="s">
        <v>72</v>
      </c>
      <c r="B12" s="136">
        <v>29389611.798661795</v>
      </c>
      <c r="C12" s="136">
        <f t="shared" si="1"/>
        <v>31812260.980786972</v>
      </c>
      <c r="D12" s="148"/>
      <c r="E12" s="137"/>
      <c r="F12" s="137"/>
      <c r="G12" s="137"/>
      <c r="H12" s="137">
        <f t="shared" si="2"/>
        <v>318122.60980786971</v>
      </c>
      <c r="I12" s="137">
        <f t="shared" si="3"/>
        <v>636245.21961573942</v>
      </c>
      <c r="J12" s="137">
        <f t="shared" si="3"/>
        <v>636245.21961573942</v>
      </c>
      <c r="K12" s="137">
        <f t="shared" si="3"/>
        <v>636245.21961573942</v>
      </c>
      <c r="L12" s="137">
        <f t="shared" si="3"/>
        <v>636245.21961573942</v>
      </c>
      <c r="M12" s="137">
        <f t="shared" si="3"/>
        <v>636245.21961573942</v>
      </c>
      <c r="N12" s="137">
        <f t="shared" si="3"/>
        <v>636245.21961573942</v>
      </c>
      <c r="O12" s="137">
        <f t="shared" si="3"/>
        <v>636245.21961573942</v>
      </c>
      <c r="P12" s="137">
        <f t="shared" si="3"/>
        <v>636245.21961573942</v>
      </c>
      <c r="Q12" s="137">
        <f t="shared" si="3"/>
        <v>636245.21961573942</v>
      </c>
      <c r="R12" s="137">
        <f t="shared" si="3"/>
        <v>636245.21961573942</v>
      </c>
      <c r="S12" s="137">
        <f t="shared" si="3"/>
        <v>636245.21961573942</v>
      </c>
      <c r="T12" s="137">
        <f t="shared" si="3"/>
        <v>636245.21961573942</v>
      </c>
      <c r="U12" s="137">
        <f t="shared" si="3"/>
        <v>636245.21961573942</v>
      </c>
      <c r="V12" s="137">
        <f t="shared" si="3"/>
        <v>636245.21961573942</v>
      </c>
      <c r="W12" s="137">
        <f t="shared" si="3"/>
        <v>636245.21961573942</v>
      </c>
      <c r="X12" s="137">
        <f t="shared" si="3"/>
        <v>636245.21961573942</v>
      </c>
      <c r="Y12" s="137">
        <f t="shared" si="4"/>
        <v>636245.21961573942</v>
      </c>
      <c r="Z12" s="137">
        <f t="shared" si="4"/>
        <v>636245.21961573942</v>
      </c>
      <c r="AA12" s="137">
        <f t="shared" si="4"/>
        <v>636245.21961573942</v>
      </c>
      <c r="AB12" s="137">
        <f t="shared" si="4"/>
        <v>636245.21961573942</v>
      </c>
      <c r="AC12" s="137">
        <f t="shared" si="4"/>
        <v>636245.21961573942</v>
      </c>
      <c r="AD12" s="137">
        <f t="shared" si="4"/>
        <v>636245.21961573942</v>
      </c>
      <c r="AE12" s="137">
        <f t="shared" si="4"/>
        <v>636245.21961573942</v>
      </c>
      <c r="AF12" s="137">
        <f t="shared" si="4"/>
        <v>636245.21961573942</v>
      </c>
      <c r="AG12" s="137">
        <f t="shared" si="4"/>
        <v>636245.21961573942</v>
      </c>
      <c r="AH12" s="137">
        <f t="shared" si="4"/>
        <v>636245.21961573942</v>
      </c>
      <c r="AI12" s="137">
        <f t="shared" si="4"/>
        <v>636245.21961573942</v>
      </c>
      <c r="AJ12" s="137">
        <f t="shared" si="4"/>
        <v>636245.21961573942</v>
      </c>
      <c r="AK12" s="137">
        <f t="shared" si="4"/>
        <v>636245.21961573942</v>
      </c>
      <c r="AL12" s="137">
        <f t="shared" si="4"/>
        <v>636245.21961573942</v>
      </c>
      <c r="AM12" s="137">
        <f t="shared" si="4"/>
        <v>636245.21961573942</v>
      </c>
      <c r="AN12" s="137">
        <f t="shared" si="4"/>
        <v>636245.21961573942</v>
      </c>
      <c r="AO12" s="137">
        <f t="shared" si="5"/>
        <v>636245.21961573942</v>
      </c>
      <c r="AP12" s="137">
        <f t="shared" si="5"/>
        <v>636245.21961573942</v>
      </c>
      <c r="AQ12" s="137">
        <f t="shared" si="5"/>
        <v>636245.21961573942</v>
      </c>
      <c r="AR12" s="137">
        <f t="shared" si="5"/>
        <v>636245.21961573942</v>
      </c>
      <c r="AS12" s="137">
        <f t="shared" si="5"/>
        <v>636245.21961573942</v>
      </c>
      <c r="AT12" s="137">
        <f t="shared" si="5"/>
        <v>636245.21961573942</v>
      </c>
      <c r="AU12" s="137">
        <f t="shared" si="5"/>
        <v>636245.21961573942</v>
      </c>
      <c r="AV12" s="137">
        <f t="shared" si="5"/>
        <v>636245.21961573942</v>
      </c>
      <c r="AW12" s="137">
        <f t="shared" si="5"/>
        <v>636245.21961573942</v>
      </c>
      <c r="AX12" s="137">
        <f t="shared" si="5"/>
        <v>636245.21961573942</v>
      </c>
      <c r="AY12" s="137">
        <f t="shared" si="5"/>
        <v>636245.21961573942</v>
      </c>
      <c r="AZ12" s="137">
        <f t="shared" si="5"/>
        <v>636245.21961573942</v>
      </c>
      <c r="BA12" s="137">
        <f t="shared" si="5"/>
        <v>636245.21961573942</v>
      </c>
      <c r="BB12" s="137">
        <f t="shared" si="5"/>
        <v>636245.21961573942</v>
      </c>
      <c r="BC12" s="137">
        <f t="shared" si="5"/>
        <v>636245.21961573942</v>
      </c>
      <c r="BD12" s="137">
        <f t="shared" si="5"/>
        <v>636245.21961573942</v>
      </c>
      <c r="BE12" s="137">
        <f t="shared" ref="BE12:BT15" si="6">$C12/$A12</f>
        <v>636245.21961573942</v>
      </c>
      <c r="BF12" s="137">
        <f>$C12/$A12/2</f>
        <v>318122.60980786971</v>
      </c>
      <c r="BG12" s="137"/>
      <c r="BH12" s="137"/>
      <c r="BI12" s="137"/>
      <c r="BJ12" s="137"/>
      <c r="BK12" s="137"/>
      <c r="BL12" s="137"/>
      <c r="BM12" s="137"/>
      <c r="BN12" s="137"/>
      <c r="BO12" s="137"/>
      <c r="BP12" s="137"/>
      <c r="BQ12" s="137"/>
      <c r="BR12" s="135"/>
      <c r="BS12" s="135"/>
      <c r="BT12" s="135"/>
      <c r="BU12" s="135"/>
    </row>
    <row r="13" spans="1:73" hidden="1" outlineLevel="1">
      <c r="A13" s="135" t="s">
        <v>68</v>
      </c>
      <c r="B13" s="136">
        <v>51221.072008611751</v>
      </c>
      <c r="C13" s="136">
        <f t="shared" si="1"/>
        <v>55443.335611797156</v>
      </c>
      <c r="D13" s="148"/>
      <c r="E13" s="137"/>
      <c r="F13" s="137"/>
      <c r="G13" s="137"/>
      <c r="H13" s="137">
        <f t="shared" si="2"/>
        <v>504.0303237436105</v>
      </c>
      <c r="I13" s="137">
        <f t="shared" si="3"/>
        <v>1008.060647487221</v>
      </c>
      <c r="J13" s="137">
        <f t="shared" si="3"/>
        <v>1008.060647487221</v>
      </c>
      <c r="K13" s="137">
        <f t="shared" si="3"/>
        <v>1008.060647487221</v>
      </c>
      <c r="L13" s="137">
        <f t="shared" si="3"/>
        <v>1008.060647487221</v>
      </c>
      <c r="M13" s="137">
        <f t="shared" si="3"/>
        <v>1008.060647487221</v>
      </c>
      <c r="N13" s="137">
        <f t="shared" si="3"/>
        <v>1008.060647487221</v>
      </c>
      <c r="O13" s="137">
        <f t="shared" si="3"/>
        <v>1008.060647487221</v>
      </c>
      <c r="P13" s="137">
        <f t="shared" si="3"/>
        <v>1008.060647487221</v>
      </c>
      <c r="Q13" s="137">
        <f t="shared" si="3"/>
        <v>1008.060647487221</v>
      </c>
      <c r="R13" s="137">
        <f t="shared" si="3"/>
        <v>1008.060647487221</v>
      </c>
      <c r="S13" s="137">
        <f t="shared" si="3"/>
        <v>1008.060647487221</v>
      </c>
      <c r="T13" s="137">
        <f t="shared" si="3"/>
        <v>1008.060647487221</v>
      </c>
      <c r="U13" s="137">
        <f t="shared" si="3"/>
        <v>1008.060647487221</v>
      </c>
      <c r="V13" s="137">
        <f t="shared" si="3"/>
        <v>1008.060647487221</v>
      </c>
      <c r="W13" s="137">
        <f t="shared" si="3"/>
        <v>1008.060647487221</v>
      </c>
      <c r="X13" s="137">
        <f t="shared" si="3"/>
        <v>1008.060647487221</v>
      </c>
      <c r="Y13" s="137">
        <f t="shared" si="4"/>
        <v>1008.060647487221</v>
      </c>
      <c r="Z13" s="137">
        <f t="shared" si="4"/>
        <v>1008.060647487221</v>
      </c>
      <c r="AA13" s="137">
        <f t="shared" si="4"/>
        <v>1008.060647487221</v>
      </c>
      <c r="AB13" s="137">
        <f t="shared" si="4"/>
        <v>1008.060647487221</v>
      </c>
      <c r="AC13" s="137">
        <f t="shared" si="4"/>
        <v>1008.060647487221</v>
      </c>
      <c r="AD13" s="137">
        <f t="shared" si="4"/>
        <v>1008.060647487221</v>
      </c>
      <c r="AE13" s="137">
        <f t="shared" si="4"/>
        <v>1008.060647487221</v>
      </c>
      <c r="AF13" s="137">
        <f t="shared" si="4"/>
        <v>1008.060647487221</v>
      </c>
      <c r="AG13" s="137">
        <f t="shared" si="4"/>
        <v>1008.060647487221</v>
      </c>
      <c r="AH13" s="137">
        <f t="shared" si="4"/>
        <v>1008.060647487221</v>
      </c>
      <c r="AI13" s="137">
        <f t="shared" si="4"/>
        <v>1008.060647487221</v>
      </c>
      <c r="AJ13" s="137">
        <f t="shared" si="4"/>
        <v>1008.060647487221</v>
      </c>
      <c r="AK13" s="137">
        <f t="shared" si="4"/>
        <v>1008.060647487221</v>
      </c>
      <c r="AL13" s="137">
        <f t="shared" si="4"/>
        <v>1008.060647487221</v>
      </c>
      <c r="AM13" s="137">
        <f t="shared" si="4"/>
        <v>1008.060647487221</v>
      </c>
      <c r="AN13" s="137">
        <f t="shared" si="4"/>
        <v>1008.060647487221</v>
      </c>
      <c r="AO13" s="137">
        <f t="shared" si="5"/>
        <v>1008.060647487221</v>
      </c>
      <c r="AP13" s="137">
        <f t="shared" si="5"/>
        <v>1008.060647487221</v>
      </c>
      <c r="AQ13" s="137">
        <f t="shared" si="5"/>
        <v>1008.060647487221</v>
      </c>
      <c r="AR13" s="137">
        <f t="shared" si="5"/>
        <v>1008.060647487221</v>
      </c>
      <c r="AS13" s="137">
        <f t="shared" si="5"/>
        <v>1008.060647487221</v>
      </c>
      <c r="AT13" s="137">
        <f t="shared" si="5"/>
        <v>1008.060647487221</v>
      </c>
      <c r="AU13" s="137">
        <f t="shared" si="5"/>
        <v>1008.060647487221</v>
      </c>
      <c r="AV13" s="137">
        <f t="shared" si="5"/>
        <v>1008.060647487221</v>
      </c>
      <c r="AW13" s="137">
        <f t="shared" si="5"/>
        <v>1008.060647487221</v>
      </c>
      <c r="AX13" s="137">
        <f t="shared" si="5"/>
        <v>1008.060647487221</v>
      </c>
      <c r="AY13" s="137">
        <f t="shared" si="5"/>
        <v>1008.060647487221</v>
      </c>
      <c r="AZ13" s="137">
        <f t="shared" si="5"/>
        <v>1008.060647487221</v>
      </c>
      <c r="BA13" s="137">
        <f t="shared" si="5"/>
        <v>1008.060647487221</v>
      </c>
      <c r="BB13" s="137">
        <f t="shared" si="5"/>
        <v>1008.060647487221</v>
      </c>
      <c r="BC13" s="137">
        <f t="shared" si="5"/>
        <v>1008.060647487221</v>
      </c>
      <c r="BD13" s="137">
        <f t="shared" si="5"/>
        <v>1008.060647487221</v>
      </c>
      <c r="BE13" s="137">
        <f t="shared" si="6"/>
        <v>1008.060647487221</v>
      </c>
      <c r="BF13" s="137">
        <f t="shared" si="6"/>
        <v>1008.060647487221</v>
      </c>
      <c r="BG13" s="137">
        <f t="shared" si="6"/>
        <v>1008.060647487221</v>
      </c>
      <c r="BH13" s="137">
        <f t="shared" si="6"/>
        <v>1008.060647487221</v>
      </c>
      <c r="BI13" s="137">
        <f t="shared" si="6"/>
        <v>1008.060647487221</v>
      </c>
      <c r="BJ13" s="137">
        <f t="shared" si="6"/>
        <v>1008.060647487221</v>
      </c>
      <c r="BK13" s="137">
        <f>$C13/$A13/2</f>
        <v>504.0303237436105</v>
      </c>
      <c r="BL13" s="137"/>
      <c r="BM13" s="137"/>
      <c r="BN13" s="137"/>
      <c r="BO13" s="137"/>
      <c r="BP13" s="137"/>
      <c r="BQ13" s="137"/>
      <c r="BR13" s="135"/>
      <c r="BS13" s="135"/>
      <c r="BT13" s="135"/>
      <c r="BU13" s="135"/>
    </row>
    <row r="14" spans="1:73" hidden="1" outlineLevel="1">
      <c r="A14" s="135" t="s">
        <v>69</v>
      </c>
      <c r="B14" s="136">
        <v>975437.21126900031</v>
      </c>
      <c r="C14" s="136">
        <f t="shared" si="1"/>
        <v>1055844.6075382803</v>
      </c>
      <c r="D14" s="148"/>
      <c r="E14" s="137"/>
      <c r="F14" s="137"/>
      <c r="G14" s="137"/>
      <c r="H14" s="137">
        <f t="shared" si="2"/>
        <v>8798.7050628190027</v>
      </c>
      <c r="I14" s="137">
        <f t="shared" si="3"/>
        <v>17597.410125638005</v>
      </c>
      <c r="J14" s="137">
        <f t="shared" si="3"/>
        <v>17597.410125638005</v>
      </c>
      <c r="K14" s="137">
        <f t="shared" si="3"/>
        <v>17597.410125638005</v>
      </c>
      <c r="L14" s="137">
        <f t="shared" si="3"/>
        <v>17597.410125638005</v>
      </c>
      <c r="M14" s="137">
        <f t="shared" si="3"/>
        <v>17597.410125638005</v>
      </c>
      <c r="N14" s="137">
        <f t="shared" si="3"/>
        <v>17597.410125638005</v>
      </c>
      <c r="O14" s="137">
        <f t="shared" si="3"/>
        <v>17597.410125638005</v>
      </c>
      <c r="P14" s="137">
        <f t="shared" si="3"/>
        <v>17597.410125638005</v>
      </c>
      <c r="Q14" s="137">
        <f t="shared" si="3"/>
        <v>17597.410125638005</v>
      </c>
      <c r="R14" s="137">
        <f t="shared" si="3"/>
        <v>17597.410125638005</v>
      </c>
      <c r="S14" s="137">
        <f t="shared" si="3"/>
        <v>17597.410125638005</v>
      </c>
      <c r="T14" s="137">
        <f t="shared" si="3"/>
        <v>17597.410125638005</v>
      </c>
      <c r="U14" s="137">
        <f t="shared" si="3"/>
        <v>17597.410125638005</v>
      </c>
      <c r="V14" s="137">
        <f t="shared" si="3"/>
        <v>17597.410125638005</v>
      </c>
      <c r="W14" s="137">
        <f t="shared" si="3"/>
        <v>17597.410125638005</v>
      </c>
      <c r="X14" s="137">
        <f t="shared" si="3"/>
        <v>17597.410125638005</v>
      </c>
      <c r="Y14" s="137">
        <f t="shared" si="4"/>
        <v>17597.410125638005</v>
      </c>
      <c r="Z14" s="137">
        <f t="shared" si="4"/>
        <v>17597.410125638005</v>
      </c>
      <c r="AA14" s="137">
        <f t="shared" si="4"/>
        <v>17597.410125638005</v>
      </c>
      <c r="AB14" s="137">
        <f t="shared" si="4"/>
        <v>17597.410125638005</v>
      </c>
      <c r="AC14" s="137">
        <f t="shared" si="4"/>
        <v>17597.410125638005</v>
      </c>
      <c r="AD14" s="137">
        <f t="shared" si="4"/>
        <v>17597.410125638005</v>
      </c>
      <c r="AE14" s="137">
        <f t="shared" si="4"/>
        <v>17597.410125638005</v>
      </c>
      <c r="AF14" s="137">
        <f t="shared" si="4"/>
        <v>17597.410125638005</v>
      </c>
      <c r="AG14" s="137">
        <f t="shared" si="4"/>
        <v>17597.410125638005</v>
      </c>
      <c r="AH14" s="137">
        <f t="shared" si="4"/>
        <v>17597.410125638005</v>
      </c>
      <c r="AI14" s="137">
        <f t="shared" si="4"/>
        <v>17597.410125638005</v>
      </c>
      <c r="AJ14" s="137">
        <f t="shared" si="4"/>
        <v>17597.410125638005</v>
      </c>
      <c r="AK14" s="137">
        <f t="shared" si="4"/>
        <v>17597.410125638005</v>
      </c>
      <c r="AL14" s="137">
        <f t="shared" si="4"/>
        <v>17597.410125638005</v>
      </c>
      <c r="AM14" s="137">
        <f t="shared" si="4"/>
        <v>17597.410125638005</v>
      </c>
      <c r="AN14" s="137">
        <f t="shared" si="4"/>
        <v>17597.410125638005</v>
      </c>
      <c r="AO14" s="137">
        <f t="shared" si="5"/>
        <v>17597.410125638005</v>
      </c>
      <c r="AP14" s="137">
        <f t="shared" si="5"/>
        <v>17597.410125638005</v>
      </c>
      <c r="AQ14" s="137">
        <f t="shared" si="5"/>
        <v>17597.410125638005</v>
      </c>
      <c r="AR14" s="137">
        <f t="shared" si="5"/>
        <v>17597.410125638005</v>
      </c>
      <c r="AS14" s="137">
        <f t="shared" si="5"/>
        <v>17597.410125638005</v>
      </c>
      <c r="AT14" s="137">
        <f t="shared" si="5"/>
        <v>17597.410125638005</v>
      </c>
      <c r="AU14" s="137">
        <f t="shared" si="5"/>
        <v>17597.410125638005</v>
      </c>
      <c r="AV14" s="137">
        <f t="shared" si="5"/>
        <v>17597.410125638005</v>
      </c>
      <c r="AW14" s="137">
        <f t="shared" si="5"/>
        <v>17597.410125638005</v>
      </c>
      <c r="AX14" s="137">
        <f t="shared" si="5"/>
        <v>17597.410125638005</v>
      </c>
      <c r="AY14" s="137">
        <f t="shared" si="5"/>
        <v>17597.410125638005</v>
      </c>
      <c r="AZ14" s="137">
        <f t="shared" si="5"/>
        <v>17597.410125638005</v>
      </c>
      <c r="BA14" s="137">
        <f t="shared" si="5"/>
        <v>17597.410125638005</v>
      </c>
      <c r="BB14" s="137">
        <f t="shared" si="5"/>
        <v>17597.410125638005</v>
      </c>
      <c r="BC14" s="137">
        <f t="shared" si="5"/>
        <v>17597.410125638005</v>
      </c>
      <c r="BD14" s="137">
        <f t="shared" si="5"/>
        <v>17597.410125638005</v>
      </c>
      <c r="BE14" s="137">
        <f t="shared" si="6"/>
        <v>17597.410125638005</v>
      </c>
      <c r="BF14" s="137">
        <f t="shared" si="6"/>
        <v>17597.410125638005</v>
      </c>
      <c r="BG14" s="137">
        <f t="shared" si="6"/>
        <v>17597.410125638005</v>
      </c>
      <c r="BH14" s="137">
        <f t="shared" si="6"/>
        <v>17597.410125638005</v>
      </c>
      <c r="BI14" s="137">
        <f t="shared" si="6"/>
        <v>17597.410125638005</v>
      </c>
      <c r="BJ14" s="137">
        <f t="shared" si="6"/>
        <v>17597.410125638005</v>
      </c>
      <c r="BK14" s="137">
        <f t="shared" si="6"/>
        <v>17597.410125638005</v>
      </c>
      <c r="BL14" s="137">
        <f t="shared" si="6"/>
        <v>17597.410125638005</v>
      </c>
      <c r="BM14" s="137">
        <f t="shared" si="6"/>
        <v>17597.410125638005</v>
      </c>
      <c r="BN14" s="137">
        <f t="shared" si="6"/>
        <v>17597.410125638005</v>
      </c>
      <c r="BO14" s="137">
        <f t="shared" si="6"/>
        <v>17597.410125638005</v>
      </c>
      <c r="BP14" s="137">
        <f>$C14/$A14/2</f>
        <v>8798.7050628190027</v>
      </c>
      <c r="BQ14" s="137"/>
      <c r="BR14" s="135"/>
      <c r="BS14" s="135"/>
      <c r="BT14" s="135"/>
      <c r="BU14" s="135"/>
    </row>
    <row r="15" spans="1:73" hidden="1" outlineLevel="1">
      <c r="A15" s="135" t="s">
        <v>73</v>
      </c>
      <c r="B15" s="136">
        <v>5003265.5889904639</v>
      </c>
      <c r="C15" s="136">
        <f t="shared" si="1"/>
        <v>5415695.5785446195</v>
      </c>
      <c r="D15" s="148"/>
      <c r="E15" s="137"/>
      <c r="F15" s="137"/>
      <c r="G15" s="137"/>
      <c r="H15" s="137">
        <f t="shared" si="2"/>
        <v>41659.196758035534</v>
      </c>
      <c r="I15" s="137">
        <f t="shared" si="3"/>
        <v>83318.393516071068</v>
      </c>
      <c r="J15" s="137">
        <f t="shared" si="3"/>
        <v>83318.393516071068</v>
      </c>
      <c r="K15" s="137">
        <f t="shared" si="3"/>
        <v>83318.393516071068</v>
      </c>
      <c r="L15" s="137">
        <f t="shared" si="3"/>
        <v>83318.393516071068</v>
      </c>
      <c r="M15" s="137">
        <f t="shared" si="3"/>
        <v>83318.393516071068</v>
      </c>
      <c r="N15" s="137">
        <f t="shared" si="3"/>
        <v>83318.393516071068</v>
      </c>
      <c r="O15" s="137">
        <f t="shared" si="3"/>
        <v>83318.393516071068</v>
      </c>
      <c r="P15" s="137">
        <f t="shared" si="3"/>
        <v>83318.393516071068</v>
      </c>
      <c r="Q15" s="137">
        <f t="shared" si="3"/>
        <v>83318.393516071068</v>
      </c>
      <c r="R15" s="137">
        <f t="shared" si="3"/>
        <v>83318.393516071068</v>
      </c>
      <c r="S15" s="137">
        <f t="shared" si="3"/>
        <v>83318.393516071068</v>
      </c>
      <c r="T15" s="137">
        <f t="shared" si="3"/>
        <v>83318.393516071068</v>
      </c>
      <c r="U15" s="137">
        <f t="shared" si="3"/>
        <v>83318.393516071068</v>
      </c>
      <c r="V15" s="137">
        <f t="shared" si="3"/>
        <v>83318.393516071068</v>
      </c>
      <c r="W15" s="137">
        <f t="shared" si="3"/>
        <v>83318.393516071068</v>
      </c>
      <c r="X15" s="137">
        <f t="shared" si="3"/>
        <v>83318.393516071068</v>
      </c>
      <c r="Y15" s="137">
        <f t="shared" si="4"/>
        <v>83318.393516071068</v>
      </c>
      <c r="Z15" s="137">
        <f t="shared" si="4"/>
        <v>83318.393516071068</v>
      </c>
      <c r="AA15" s="137">
        <f t="shared" si="4"/>
        <v>83318.393516071068</v>
      </c>
      <c r="AB15" s="137">
        <f t="shared" si="4"/>
        <v>83318.393516071068</v>
      </c>
      <c r="AC15" s="137">
        <f t="shared" si="4"/>
        <v>83318.393516071068</v>
      </c>
      <c r="AD15" s="137">
        <f t="shared" si="4"/>
        <v>83318.393516071068</v>
      </c>
      <c r="AE15" s="137">
        <f t="shared" si="4"/>
        <v>83318.393516071068</v>
      </c>
      <c r="AF15" s="137">
        <f t="shared" si="4"/>
        <v>83318.393516071068</v>
      </c>
      <c r="AG15" s="137">
        <f t="shared" si="4"/>
        <v>83318.393516071068</v>
      </c>
      <c r="AH15" s="137">
        <f t="shared" si="4"/>
        <v>83318.393516071068</v>
      </c>
      <c r="AI15" s="137">
        <f t="shared" si="4"/>
        <v>83318.393516071068</v>
      </c>
      <c r="AJ15" s="137">
        <f t="shared" si="4"/>
        <v>83318.393516071068</v>
      </c>
      <c r="AK15" s="137">
        <f t="shared" si="4"/>
        <v>83318.393516071068</v>
      </c>
      <c r="AL15" s="137">
        <f t="shared" si="4"/>
        <v>83318.393516071068</v>
      </c>
      <c r="AM15" s="137">
        <f t="shared" si="4"/>
        <v>83318.393516071068</v>
      </c>
      <c r="AN15" s="137">
        <f t="shared" si="4"/>
        <v>83318.393516071068</v>
      </c>
      <c r="AO15" s="137">
        <f t="shared" si="5"/>
        <v>83318.393516071068</v>
      </c>
      <c r="AP15" s="137">
        <f t="shared" si="5"/>
        <v>83318.393516071068</v>
      </c>
      <c r="AQ15" s="137">
        <f t="shared" si="5"/>
        <v>83318.393516071068</v>
      </c>
      <c r="AR15" s="137">
        <f t="shared" si="5"/>
        <v>83318.393516071068</v>
      </c>
      <c r="AS15" s="137">
        <f t="shared" si="5"/>
        <v>83318.393516071068</v>
      </c>
      <c r="AT15" s="137">
        <f t="shared" si="5"/>
        <v>83318.393516071068</v>
      </c>
      <c r="AU15" s="137">
        <f t="shared" si="5"/>
        <v>83318.393516071068</v>
      </c>
      <c r="AV15" s="137">
        <f t="shared" si="5"/>
        <v>83318.393516071068</v>
      </c>
      <c r="AW15" s="137">
        <f t="shared" si="5"/>
        <v>83318.393516071068</v>
      </c>
      <c r="AX15" s="137">
        <f t="shared" si="5"/>
        <v>83318.393516071068</v>
      </c>
      <c r="AY15" s="137">
        <f t="shared" si="5"/>
        <v>83318.393516071068</v>
      </c>
      <c r="AZ15" s="137">
        <f t="shared" si="5"/>
        <v>83318.393516071068</v>
      </c>
      <c r="BA15" s="137">
        <f t="shared" si="5"/>
        <v>83318.393516071068</v>
      </c>
      <c r="BB15" s="137">
        <f t="shared" si="5"/>
        <v>83318.393516071068</v>
      </c>
      <c r="BC15" s="137">
        <f t="shared" si="5"/>
        <v>83318.393516071068</v>
      </c>
      <c r="BD15" s="137">
        <f t="shared" si="5"/>
        <v>83318.393516071068</v>
      </c>
      <c r="BE15" s="137">
        <f t="shared" si="6"/>
        <v>83318.393516071068</v>
      </c>
      <c r="BF15" s="137">
        <f t="shared" si="6"/>
        <v>83318.393516071068</v>
      </c>
      <c r="BG15" s="137">
        <f t="shared" si="6"/>
        <v>83318.393516071068</v>
      </c>
      <c r="BH15" s="137">
        <f t="shared" si="6"/>
        <v>83318.393516071068</v>
      </c>
      <c r="BI15" s="137">
        <f t="shared" si="6"/>
        <v>83318.393516071068</v>
      </c>
      <c r="BJ15" s="137">
        <f t="shared" si="6"/>
        <v>83318.393516071068</v>
      </c>
      <c r="BK15" s="137">
        <f t="shared" si="6"/>
        <v>83318.393516071068</v>
      </c>
      <c r="BL15" s="137">
        <f t="shared" si="6"/>
        <v>83318.393516071068</v>
      </c>
      <c r="BM15" s="137">
        <f t="shared" si="6"/>
        <v>83318.393516071068</v>
      </c>
      <c r="BN15" s="137">
        <f t="shared" si="6"/>
        <v>83318.393516071068</v>
      </c>
      <c r="BO15" s="137">
        <f t="shared" si="6"/>
        <v>83318.393516071068</v>
      </c>
      <c r="BP15" s="137">
        <f t="shared" si="6"/>
        <v>83318.393516071068</v>
      </c>
      <c r="BQ15" s="137">
        <f t="shared" si="6"/>
        <v>83318.393516071068</v>
      </c>
      <c r="BR15" s="137">
        <f t="shared" si="6"/>
        <v>83318.393516071068</v>
      </c>
      <c r="BS15" s="137">
        <f t="shared" si="6"/>
        <v>83318.393516071068</v>
      </c>
      <c r="BT15" s="137">
        <f t="shared" si="6"/>
        <v>83318.393516071068</v>
      </c>
      <c r="BU15" s="137">
        <f>$C15/$A15/2</f>
        <v>41659.196758035534</v>
      </c>
    </row>
    <row r="16" spans="1:73" hidden="1" outlineLevel="1">
      <c r="A16" s="138" t="s">
        <v>65</v>
      </c>
      <c r="B16" s="139">
        <f>SUM(B5:B15)</f>
        <v>38727000.000000007</v>
      </c>
      <c r="C16" s="139">
        <f>SUM(C5:C15)</f>
        <v>41919350.260320008</v>
      </c>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38"/>
      <c r="BS16" s="138"/>
      <c r="BT16" s="138"/>
      <c r="BU16" s="138"/>
    </row>
    <row r="17" spans="1:73" hidden="1" outlineLevel="1">
      <c r="B17" s="85"/>
      <c r="C17" s="85"/>
    </row>
    <row r="18" spans="1:73" hidden="1" outlineLevel="1">
      <c r="A18" s="146"/>
      <c r="B18" s="140"/>
      <c r="C18" s="140"/>
      <c r="D18" s="140">
        <v>2026</v>
      </c>
      <c r="E18" s="140">
        <v>2027</v>
      </c>
      <c r="F18" s="140">
        <v>2028</v>
      </c>
      <c r="G18" s="140">
        <v>2029</v>
      </c>
      <c r="H18" s="140">
        <v>2030</v>
      </c>
      <c r="I18" s="140">
        <v>2031</v>
      </c>
      <c r="J18" s="140">
        <v>2032</v>
      </c>
      <c r="K18" s="140">
        <v>2033</v>
      </c>
      <c r="L18" s="140">
        <v>2034</v>
      </c>
      <c r="M18" s="140">
        <v>2035</v>
      </c>
      <c r="N18" s="140">
        <v>2036</v>
      </c>
      <c r="O18" s="140">
        <v>2037</v>
      </c>
      <c r="P18" s="140">
        <v>2038</v>
      </c>
      <c r="Q18" s="140">
        <v>2039</v>
      </c>
      <c r="R18" s="140">
        <v>2040</v>
      </c>
      <c r="S18" s="140">
        <v>2041</v>
      </c>
      <c r="T18" s="140">
        <v>2042</v>
      </c>
      <c r="U18" s="140">
        <v>2043</v>
      </c>
      <c r="V18" s="140">
        <v>2044</v>
      </c>
      <c r="W18" s="140">
        <v>2045</v>
      </c>
      <c r="X18" s="140">
        <v>2046</v>
      </c>
      <c r="Y18" s="140">
        <v>2047</v>
      </c>
      <c r="Z18" s="140">
        <v>2048</v>
      </c>
      <c r="AA18" s="140">
        <v>2049</v>
      </c>
      <c r="AB18" s="140">
        <v>2050</v>
      </c>
      <c r="AC18" s="140">
        <v>2051</v>
      </c>
      <c r="AD18" s="140">
        <v>2052</v>
      </c>
      <c r="AE18" s="140">
        <v>2053</v>
      </c>
      <c r="AF18" s="140">
        <v>2054</v>
      </c>
      <c r="AG18" s="140">
        <v>2055</v>
      </c>
      <c r="AH18" s="140">
        <v>2056</v>
      </c>
      <c r="AI18" s="140">
        <v>2057</v>
      </c>
      <c r="AJ18" s="140">
        <v>2058</v>
      </c>
      <c r="AK18" s="140">
        <v>2059</v>
      </c>
      <c r="AL18" s="140">
        <v>2060</v>
      </c>
      <c r="AM18" s="140">
        <v>2061</v>
      </c>
      <c r="AN18" s="140">
        <v>2062</v>
      </c>
      <c r="AO18" s="140">
        <v>2063</v>
      </c>
      <c r="AP18" s="140">
        <v>2064</v>
      </c>
      <c r="AQ18" s="140">
        <v>2065</v>
      </c>
      <c r="AR18" s="140">
        <v>2066</v>
      </c>
      <c r="AS18" s="140">
        <v>2067</v>
      </c>
      <c r="AT18" s="140">
        <v>2068</v>
      </c>
      <c r="AU18" s="140">
        <v>2069</v>
      </c>
      <c r="AV18" s="140">
        <v>2070</v>
      </c>
      <c r="AW18" s="140">
        <v>2071</v>
      </c>
      <c r="AX18" s="140">
        <v>2072</v>
      </c>
      <c r="AY18" s="140">
        <v>2073</v>
      </c>
      <c r="AZ18" s="140">
        <v>2074</v>
      </c>
      <c r="BA18" s="140">
        <v>2075</v>
      </c>
      <c r="BB18" s="140">
        <v>2076</v>
      </c>
      <c r="BC18" s="140">
        <v>2077</v>
      </c>
      <c r="BD18" s="140">
        <v>2078</v>
      </c>
      <c r="BE18" s="140">
        <v>2079</v>
      </c>
      <c r="BF18" s="140">
        <v>2080</v>
      </c>
      <c r="BG18" s="140">
        <v>2081</v>
      </c>
      <c r="BH18" s="140">
        <v>2082</v>
      </c>
      <c r="BI18" s="140">
        <v>2083</v>
      </c>
      <c r="BJ18" s="140">
        <v>2084</v>
      </c>
      <c r="BK18" s="140">
        <v>2085</v>
      </c>
      <c r="BL18" s="140">
        <v>2086</v>
      </c>
      <c r="BM18" s="140">
        <v>2087</v>
      </c>
      <c r="BN18" s="140">
        <v>2088</v>
      </c>
      <c r="BO18" s="140">
        <v>2089</v>
      </c>
      <c r="BP18" s="140">
        <v>2090</v>
      </c>
      <c r="BQ18" s="140">
        <v>2091</v>
      </c>
      <c r="BR18" s="140">
        <v>2092</v>
      </c>
      <c r="BS18" s="140">
        <v>2093</v>
      </c>
      <c r="BT18" s="140">
        <v>2094</v>
      </c>
      <c r="BU18" s="140">
        <v>2095</v>
      </c>
    </row>
    <row r="19" spans="1:73" collapsed="1">
      <c r="A19" s="186" t="s">
        <v>81</v>
      </c>
      <c r="B19" s="140" t="s">
        <v>79</v>
      </c>
      <c r="C19" s="140"/>
      <c r="D19" s="137"/>
      <c r="E19" s="137"/>
      <c r="F19" s="137"/>
      <c r="G19" s="137"/>
      <c r="H19" s="143">
        <f>C5</f>
        <v>184221.57576634682</v>
      </c>
      <c r="I19" s="143">
        <f t="shared" ref="I19:S19" si="7">H21</f>
        <v>178080.85657413525</v>
      </c>
      <c r="J19" s="143">
        <f t="shared" si="7"/>
        <v>165799.41818971213</v>
      </c>
      <c r="K19" s="143">
        <f t="shared" si="7"/>
        <v>153517.97980528901</v>
      </c>
      <c r="L19" s="143">
        <f t="shared" si="7"/>
        <v>141236.54142086589</v>
      </c>
      <c r="M19" s="143">
        <f t="shared" si="7"/>
        <v>128955.10303644277</v>
      </c>
      <c r="N19" s="143">
        <f t="shared" si="7"/>
        <v>116673.66465201965</v>
      </c>
      <c r="O19" s="143">
        <f t="shared" si="7"/>
        <v>104392.22626759653</v>
      </c>
      <c r="P19" s="143">
        <f t="shared" si="7"/>
        <v>92110.787883173412</v>
      </c>
      <c r="Q19" s="143">
        <f t="shared" si="7"/>
        <v>79829.349498750293</v>
      </c>
      <c r="R19" s="143">
        <f t="shared" si="7"/>
        <v>67547.911114327173</v>
      </c>
      <c r="S19" s="143">
        <f t="shared" si="7"/>
        <v>55266.472729904053</v>
      </c>
      <c r="T19" s="143">
        <f t="shared" ref="T19" si="8">S21</f>
        <v>42985.034345480934</v>
      </c>
      <c r="U19" s="143">
        <f t="shared" ref="U19" si="9">T21</f>
        <v>30703.595961057814</v>
      </c>
      <c r="V19" s="143">
        <f t="shared" ref="V19" si="10">U21</f>
        <v>18422.157576634694</v>
      </c>
      <c r="W19" s="143">
        <f t="shared" ref="W19" si="11">V21</f>
        <v>6140.7191922115726</v>
      </c>
      <c r="X19" s="143">
        <v>0</v>
      </c>
      <c r="Y19" s="143">
        <v>0</v>
      </c>
      <c r="Z19" s="143">
        <v>0</v>
      </c>
      <c r="AA19" s="143">
        <v>0</v>
      </c>
      <c r="AB19" s="143">
        <v>0</v>
      </c>
      <c r="AC19" s="143">
        <v>0</v>
      </c>
      <c r="AD19" s="143">
        <v>0</v>
      </c>
      <c r="AE19" s="143">
        <v>0</v>
      </c>
      <c r="AF19" s="143">
        <v>0</v>
      </c>
      <c r="AG19" s="143">
        <v>0</v>
      </c>
      <c r="AH19" s="143">
        <v>0</v>
      </c>
      <c r="AI19" s="143">
        <v>0</v>
      </c>
      <c r="AJ19" s="143">
        <v>0</v>
      </c>
      <c r="AK19" s="143">
        <v>0</v>
      </c>
      <c r="AL19" s="143">
        <v>0</v>
      </c>
      <c r="AM19" s="143">
        <v>0</v>
      </c>
      <c r="AN19" s="143">
        <v>0</v>
      </c>
      <c r="AO19" s="143">
        <v>0</v>
      </c>
      <c r="AP19" s="143">
        <v>0</v>
      </c>
      <c r="AQ19" s="143">
        <v>0</v>
      </c>
      <c r="AR19" s="143">
        <v>0</v>
      </c>
      <c r="AS19" s="143">
        <v>0</v>
      </c>
      <c r="AT19" s="143">
        <v>0</v>
      </c>
      <c r="AU19" s="143">
        <v>0</v>
      </c>
      <c r="AV19" s="143">
        <v>0</v>
      </c>
      <c r="AW19" s="143">
        <v>0</v>
      </c>
      <c r="AX19" s="143">
        <v>0</v>
      </c>
      <c r="AY19" s="143">
        <v>0</v>
      </c>
      <c r="AZ19" s="143">
        <v>0</v>
      </c>
      <c r="BA19" s="143">
        <v>0</v>
      </c>
      <c r="BB19" s="143">
        <v>0</v>
      </c>
      <c r="BC19" s="143">
        <v>0</v>
      </c>
      <c r="BD19" s="143">
        <v>0</v>
      </c>
      <c r="BE19" s="143">
        <v>0</v>
      </c>
      <c r="BF19" s="143">
        <v>0</v>
      </c>
      <c r="BG19" s="143">
        <v>0</v>
      </c>
      <c r="BH19" s="143">
        <v>0</v>
      </c>
      <c r="BI19" s="143">
        <v>0</v>
      </c>
      <c r="BJ19" s="143">
        <v>0</v>
      </c>
      <c r="BK19" s="143">
        <v>0</v>
      </c>
      <c r="BL19" s="143">
        <v>0</v>
      </c>
      <c r="BM19" s="143">
        <v>0</v>
      </c>
      <c r="BN19" s="143">
        <v>0</v>
      </c>
      <c r="BO19" s="143">
        <v>0</v>
      </c>
      <c r="BP19" s="143">
        <v>0</v>
      </c>
      <c r="BQ19" s="143">
        <v>0</v>
      </c>
      <c r="BR19" s="143"/>
      <c r="BS19" s="143"/>
      <c r="BT19" s="143"/>
      <c r="BU19" s="143"/>
    </row>
    <row r="20" spans="1:73">
      <c r="A20" s="186"/>
      <c r="B20" s="140" t="s">
        <v>1</v>
      </c>
      <c r="C20" s="140"/>
      <c r="D20" s="137"/>
      <c r="E20" s="137"/>
      <c r="F20" s="137"/>
      <c r="G20" s="137"/>
      <c r="H20" s="143">
        <f>H5</f>
        <v>6140.7191922115608</v>
      </c>
      <c r="I20" s="143">
        <f t="shared" ref="I20:S20" si="12">I5</f>
        <v>12281.438384423122</v>
      </c>
      <c r="J20" s="143">
        <f t="shared" si="12"/>
        <v>12281.438384423122</v>
      </c>
      <c r="K20" s="143">
        <f t="shared" si="12"/>
        <v>12281.438384423122</v>
      </c>
      <c r="L20" s="143">
        <f t="shared" si="12"/>
        <v>12281.438384423122</v>
      </c>
      <c r="M20" s="143">
        <f t="shared" si="12"/>
        <v>12281.438384423122</v>
      </c>
      <c r="N20" s="143">
        <f t="shared" si="12"/>
        <v>12281.438384423122</v>
      </c>
      <c r="O20" s="143">
        <f t="shared" si="12"/>
        <v>12281.438384423122</v>
      </c>
      <c r="P20" s="143">
        <f t="shared" si="12"/>
        <v>12281.438384423122</v>
      </c>
      <c r="Q20" s="143">
        <f t="shared" si="12"/>
        <v>12281.438384423122</v>
      </c>
      <c r="R20" s="143">
        <f t="shared" si="12"/>
        <v>12281.438384423122</v>
      </c>
      <c r="S20" s="143">
        <f t="shared" si="12"/>
        <v>12281.438384423122</v>
      </c>
      <c r="T20" s="143">
        <f t="shared" ref="T20:W20" si="13">T5</f>
        <v>12281.438384423122</v>
      </c>
      <c r="U20" s="143">
        <f t="shared" si="13"/>
        <v>12281.438384423122</v>
      </c>
      <c r="V20" s="143">
        <f t="shared" si="13"/>
        <v>12281.438384423122</v>
      </c>
      <c r="W20" s="143">
        <f t="shared" si="13"/>
        <v>6140.7191922115608</v>
      </c>
      <c r="X20" s="143">
        <v>0</v>
      </c>
      <c r="Y20" s="143">
        <v>0</v>
      </c>
      <c r="Z20" s="143">
        <v>0</v>
      </c>
      <c r="AA20" s="143">
        <v>0</v>
      </c>
      <c r="AB20" s="143">
        <v>0</v>
      </c>
      <c r="AC20" s="143">
        <v>0</v>
      </c>
      <c r="AD20" s="143">
        <v>0</v>
      </c>
      <c r="AE20" s="143">
        <v>0</v>
      </c>
      <c r="AF20" s="143">
        <v>0</v>
      </c>
      <c r="AG20" s="143">
        <v>0</v>
      </c>
      <c r="AH20" s="143">
        <v>0</v>
      </c>
      <c r="AI20" s="143">
        <v>0</v>
      </c>
      <c r="AJ20" s="143">
        <v>0</v>
      </c>
      <c r="AK20" s="143">
        <v>0</v>
      </c>
      <c r="AL20" s="143">
        <v>0</v>
      </c>
      <c r="AM20" s="143">
        <v>0</v>
      </c>
      <c r="AN20" s="143">
        <v>0</v>
      </c>
      <c r="AO20" s="143">
        <v>0</v>
      </c>
      <c r="AP20" s="143">
        <v>0</v>
      </c>
      <c r="AQ20" s="143">
        <v>0</v>
      </c>
      <c r="AR20" s="143">
        <v>0</v>
      </c>
      <c r="AS20" s="143">
        <v>0</v>
      </c>
      <c r="AT20" s="143">
        <v>0</v>
      </c>
      <c r="AU20" s="143">
        <v>0</v>
      </c>
      <c r="AV20" s="143">
        <v>0</v>
      </c>
      <c r="AW20" s="143">
        <v>0</v>
      </c>
      <c r="AX20" s="143">
        <v>0</v>
      </c>
      <c r="AY20" s="143">
        <v>0</v>
      </c>
      <c r="AZ20" s="143">
        <v>0</v>
      </c>
      <c r="BA20" s="143">
        <v>0</v>
      </c>
      <c r="BB20" s="143">
        <v>0</v>
      </c>
      <c r="BC20" s="143">
        <v>0</v>
      </c>
      <c r="BD20" s="143">
        <v>0</v>
      </c>
      <c r="BE20" s="143">
        <v>0</v>
      </c>
      <c r="BF20" s="143">
        <v>0</v>
      </c>
      <c r="BG20" s="143">
        <v>0</v>
      </c>
      <c r="BH20" s="143">
        <v>0</v>
      </c>
      <c r="BI20" s="143">
        <v>0</v>
      </c>
      <c r="BJ20" s="143">
        <v>0</v>
      </c>
      <c r="BK20" s="143">
        <v>0</v>
      </c>
      <c r="BL20" s="143">
        <v>0</v>
      </c>
      <c r="BM20" s="143">
        <v>0</v>
      </c>
      <c r="BN20" s="143">
        <v>0</v>
      </c>
      <c r="BO20" s="143">
        <v>0</v>
      </c>
      <c r="BP20" s="143">
        <v>0</v>
      </c>
      <c r="BQ20" s="143">
        <v>0</v>
      </c>
      <c r="BR20" s="143"/>
      <c r="BS20" s="143"/>
      <c r="BT20" s="143"/>
      <c r="BU20" s="143"/>
    </row>
    <row r="21" spans="1:73">
      <c r="A21" s="186"/>
      <c r="B21" s="140" t="s">
        <v>80</v>
      </c>
      <c r="C21" s="140"/>
      <c r="D21" s="137"/>
      <c r="E21" s="137"/>
      <c r="F21" s="137"/>
      <c r="G21" s="137"/>
      <c r="H21" s="143">
        <f t="shared" ref="H21:S21" si="14">H19-H20</f>
        <v>178080.85657413525</v>
      </c>
      <c r="I21" s="143">
        <f t="shared" si="14"/>
        <v>165799.41818971213</v>
      </c>
      <c r="J21" s="143">
        <f t="shared" si="14"/>
        <v>153517.97980528901</v>
      </c>
      <c r="K21" s="143">
        <f t="shared" si="14"/>
        <v>141236.54142086589</v>
      </c>
      <c r="L21" s="143">
        <f t="shared" si="14"/>
        <v>128955.10303644277</v>
      </c>
      <c r="M21" s="143">
        <f t="shared" si="14"/>
        <v>116673.66465201965</v>
      </c>
      <c r="N21" s="143">
        <f t="shared" si="14"/>
        <v>104392.22626759653</v>
      </c>
      <c r="O21" s="143">
        <f t="shared" si="14"/>
        <v>92110.787883173412</v>
      </c>
      <c r="P21" s="143">
        <f t="shared" si="14"/>
        <v>79829.349498750293</v>
      </c>
      <c r="Q21" s="143">
        <f t="shared" si="14"/>
        <v>67547.911114327173</v>
      </c>
      <c r="R21" s="143">
        <f t="shared" si="14"/>
        <v>55266.472729904053</v>
      </c>
      <c r="S21" s="143">
        <f t="shared" si="14"/>
        <v>42985.034345480934</v>
      </c>
      <c r="T21" s="143">
        <f t="shared" ref="T21:W21" si="15">T19-T20</f>
        <v>30703.595961057814</v>
      </c>
      <c r="U21" s="143">
        <f t="shared" si="15"/>
        <v>18422.157576634694</v>
      </c>
      <c r="V21" s="143">
        <f t="shared" si="15"/>
        <v>6140.7191922115726</v>
      </c>
      <c r="W21" s="143">
        <f t="shared" si="15"/>
        <v>1.1823431123048067E-11</v>
      </c>
      <c r="X21" s="143">
        <v>0</v>
      </c>
      <c r="Y21" s="143">
        <v>0</v>
      </c>
      <c r="Z21" s="143">
        <v>0</v>
      </c>
      <c r="AA21" s="143">
        <v>0</v>
      </c>
      <c r="AB21" s="143">
        <v>0</v>
      </c>
      <c r="AC21" s="143">
        <v>0</v>
      </c>
      <c r="AD21" s="143">
        <v>0</v>
      </c>
      <c r="AE21" s="143">
        <v>0</v>
      </c>
      <c r="AF21" s="143">
        <v>0</v>
      </c>
      <c r="AG21" s="143">
        <v>0</v>
      </c>
      <c r="AH21" s="143">
        <v>0</v>
      </c>
      <c r="AI21" s="143">
        <v>0</v>
      </c>
      <c r="AJ21" s="143">
        <v>0</v>
      </c>
      <c r="AK21" s="143">
        <v>0</v>
      </c>
      <c r="AL21" s="143">
        <v>0</v>
      </c>
      <c r="AM21" s="143">
        <v>0</v>
      </c>
      <c r="AN21" s="143">
        <v>0</v>
      </c>
      <c r="AO21" s="143">
        <v>0</v>
      </c>
      <c r="AP21" s="143">
        <v>0</v>
      </c>
      <c r="AQ21" s="143">
        <v>0</v>
      </c>
      <c r="AR21" s="143">
        <v>0</v>
      </c>
      <c r="AS21" s="143">
        <v>0</v>
      </c>
      <c r="AT21" s="143">
        <v>0</v>
      </c>
      <c r="AU21" s="143">
        <v>0</v>
      </c>
      <c r="AV21" s="143">
        <v>0</v>
      </c>
      <c r="AW21" s="143">
        <v>0</v>
      </c>
      <c r="AX21" s="143">
        <v>0</v>
      </c>
      <c r="AY21" s="143">
        <v>0</v>
      </c>
      <c r="AZ21" s="143">
        <v>0</v>
      </c>
      <c r="BA21" s="143">
        <v>0</v>
      </c>
      <c r="BB21" s="143">
        <v>0</v>
      </c>
      <c r="BC21" s="143">
        <v>0</v>
      </c>
      <c r="BD21" s="143">
        <v>0</v>
      </c>
      <c r="BE21" s="143">
        <v>0</v>
      </c>
      <c r="BF21" s="143">
        <v>0</v>
      </c>
      <c r="BG21" s="143">
        <v>0</v>
      </c>
      <c r="BH21" s="143">
        <v>0</v>
      </c>
      <c r="BI21" s="143">
        <v>0</v>
      </c>
      <c r="BJ21" s="143">
        <v>0</v>
      </c>
      <c r="BK21" s="143">
        <v>0</v>
      </c>
      <c r="BL21" s="143">
        <v>0</v>
      </c>
      <c r="BM21" s="143">
        <v>0</v>
      </c>
      <c r="BN21" s="143">
        <v>0</v>
      </c>
      <c r="BO21" s="143">
        <v>0</v>
      </c>
      <c r="BP21" s="143">
        <v>0</v>
      </c>
      <c r="BQ21" s="143">
        <v>0</v>
      </c>
      <c r="BR21" s="143"/>
      <c r="BS21" s="143"/>
      <c r="BT21" s="143"/>
      <c r="BU21" s="143"/>
    </row>
    <row r="22" spans="1:73">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row>
    <row r="23" spans="1:73">
      <c r="A23" s="140" t="s">
        <v>82</v>
      </c>
      <c r="B23" s="140" t="s">
        <v>79</v>
      </c>
      <c r="C23" s="140"/>
      <c r="D23" s="137"/>
      <c r="E23" s="137"/>
      <c r="F23" s="137"/>
      <c r="G23" s="137"/>
      <c r="H23" s="143">
        <f>C6</f>
        <v>493255.72648799419</v>
      </c>
      <c r="I23" s="143">
        <f t="shared" ref="I23:X23" si="16">H25</f>
        <v>480924.33332579432</v>
      </c>
      <c r="J23" s="143">
        <f t="shared" si="16"/>
        <v>456261.54700139462</v>
      </c>
      <c r="K23" s="143">
        <f t="shared" si="16"/>
        <v>431598.76067699492</v>
      </c>
      <c r="L23" s="143">
        <f t="shared" si="16"/>
        <v>406935.97435259522</v>
      </c>
      <c r="M23" s="143">
        <f t="shared" si="16"/>
        <v>382273.18802819552</v>
      </c>
      <c r="N23" s="143">
        <f t="shared" si="16"/>
        <v>357610.40170379583</v>
      </c>
      <c r="O23" s="143">
        <f t="shared" si="16"/>
        <v>332947.61537939613</v>
      </c>
      <c r="P23" s="143">
        <f t="shared" si="16"/>
        <v>308284.82905499643</v>
      </c>
      <c r="Q23" s="143">
        <f t="shared" si="16"/>
        <v>283622.04273059673</v>
      </c>
      <c r="R23" s="143">
        <f t="shared" si="16"/>
        <v>258959.25640619703</v>
      </c>
      <c r="S23" s="143">
        <f t="shared" si="16"/>
        <v>234296.47008179734</v>
      </c>
      <c r="T23" s="143">
        <f t="shared" si="16"/>
        <v>209633.68375739764</v>
      </c>
      <c r="U23" s="143">
        <f t="shared" si="16"/>
        <v>184970.89743299794</v>
      </c>
      <c r="V23" s="143">
        <f t="shared" si="16"/>
        <v>160308.11110859824</v>
      </c>
      <c r="W23" s="143">
        <f t="shared" si="16"/>
        <v>135645.32478419854</v>
      </c>
      <c r="X23" s="143">
        <f t="shared" si="16"/>
        <v>110982.53845979883</v>
      </c>
      <c r="Y23" s="143">
        <f t="shared" ref="Y23" si="17">X25</f>
        <v>86319.752135399118</v>
      </c>
      <c r="Z23" s="143">
        <f t="shared" ref="Z23" si="18">Y25</f>
        <v>61656.965810999405</v>
      </c>
      <c r="AA23" s="143">
        <f t="shared" ref="AA23" si="19">Z25</f>
        <v>36994.179486599693</v>
      </c>
      <c r="AB23" s="143">
        <f t="shared" ref="AB23" si="20">AA25</f>
        <v>12331.393162199984</v>
      </c>
      <c r="AC23" s="143">
        <v>0</v>
      </c>
      <c r="AD23" s="143">
        <v>0</v>
      </c>
      <c r="AE23" s="143">
        <v>0</v>
      </c>
      <c r="AF23" s="143">
        <v>0</v>
      </c>
      <c r="AG23" s="143">
        <v>0</v>
      </c>
      <c r="AH23" s="143">
        <v>0</v>
      </c>
      <c r="AI23" s="143">
        <v>0</v>
      </c>
      <c r="AJ23" s="143">
        <v>0</v>
      </c>
      <c r="AK23" s="143">
        <v>0</v>
      </c>
      <c r="AL23" s="143">
        <v>0</v>
      </c>
      <c r="AM23" s="143">
        <v>0</v>
      </c>
      <c r="AN23" s="143">
        <v>0</v>
      </c>
      <c r="AO23" s="143">
        <v>0</v>
      </c>
      <c r="AP23" s="143">
        <v>0</v>
      </c>
      <c r="AQ23" s="143">
        <v>0</v>
      </c>
      <c r="AR23" s="143">
        <v>0</v>
      </c>
      <c r="AS23" s="143">
        <v>0</v>
      </c>
      <c r="AT23" s="143">
        <v>0</v>
      </c>
      <c r="AU23" s="143">
        <v>0</v>
      </c>
      <c r="AV23" s="143">
        <v>0</v>
      </c>
      <c r="AW23" s="143">
        <v>0</v>
      </c>
      <c r="AX23" s="143">
        <v>0</v>
      </c>
      <c r="AY23" s="143">
        <v>0</v>
      </c>
      <c r="AZ23" s="143">
        <v>0</v>
      </c>
      <c r="BA23" s="143">
        <v>0</v>
      </c>
      <c r="BB23" s="143">
        <v>0</v>
      </c>
      <c r="BC23" s="143">
        <v>0</v>
      </c>
      <c r="BD23" s="143">
        <v>0</v>
      </c>
      <c r="BE23" s="143">
        <v>0</v>
      </c>
      <c r="BF23" s="143">
        <v>0</v>
      </c>
      <c r="BG23" s="143">
        <v>0</v>
      </c>
      <c r="BH23" s="143">
        <v>0</v>
      </c>
      <c r="BI23" s="143">
        <v>0</v>
      </c>
      <c r="BJ23" s="143">
        <v>0</v>
      </c>
      <c r="BK23" s="143">
        <v>0</v>
      </c>
      <c r="BL23" s="143">
        <v>0</v>
      </c>
      <c r="BM23" s="143">
        <v>0</v>
      </c>
      <c r="BN23" s="143">
        <v>0</v>
      </c>
      <c r="BO23" s="143">
        <v>0</v>
      </c>
      <c r="BP23" s="143">
        <v>0</v>
      </c>
      <c r="BQ23" s="143">
        <v>0</v>
      </c>
      <c r="BR23" s="143"/>
      <c r="BS23" s="143"/>
      <c r="BT23" s="143"/>
      <c r="BU23" s="143"/>
    </row>
    <row r="24" spans="1:73">
      <c r="A24" s="140"/>
      <c r="B24" s="140" t="s">
        <v>1</v>
      </c>
      <c r="C24" s="140"/>
      <c r="D24" s="137"/>
      <c r="E24" s="137"/>
      <c r="F24" s="137"/>
      <c r="G24" s="137"/>
      <c r="H24" s="143">
        <f t="shared" ref="H24:X24" si="21">H6</f>
        <v>12331.393162199854</v>
      </c>
      <c r="I24" s="143">
        <f t="shared" si="21"/>
        <v>24662.786324399709</v>
      </c>
      <c r="J24" s="143">
        <f t="shared" si="21"/>
        <v>24662.786324399709</v>
      </c>
      <c r="K24" s="143">
        <f t="shared" si="21"/>
        <v>24662.786324399709</v>
      </c>
      <c r="L24" s="143">
        <f t="shared" si="21"/>
        <v>24662.786324399709</v>
      </c>
      <c r="M24" s="143">
        <f t="shared" si="21"/>
        <v>24662.786324399709</v>
      </c>
      <c r="N24" s="143">
        <f t="shared" si="21"/>
        <v>24662.786324399709</v>
      </c>
      <c r="O24" s="143">
        <f t="shared" si="21"/>
        <v>24662.786324399709</v>
      </c>
      <c r="P24" s="143">
        <f t="shared" si="21"/>
        <v>24662.786324399709</v>
      </c>
      <c r="Q24" s="143">
        <f t="shared" si="21"/>
        <v>24662.786324399709</v>
      </c>
      <c r="R24" s="143">
        <f t="shared" si="21"/>
        <v>24662.786324399709</v>
      </c>
      <c r="S24" s="143">
        <f t="shared" si="21"/>
        <v>24662.786324399709</v>
      </c>
      <c r="T24" s="143">
        <f t="shared" si="21"/>
        <v>24662.786324399709</v>
      </c>
      <c r="U24" s="143">
        <f t="shared" si="21"/>
        <v>24662.786324399709</v>
      </c>
      <c r="V24" s="143">
        <f t="shared" si="21"/>
        <v>24662.786324399709</v>
      </c>
      <c r="W24" s="143">
        <f t="shared" si="21"/>
        <v>24662.786324399709</v>
      </c>
      <c r="X24" s="143">
        <f t="shared" si="21"/>
        <v>24662.786324399709</v>
      </c>
      <c r="Y24" s="143">
        <f t="shared" ref="Y24:AB24" si="22">Y6</f>
        <v>24662.786324399709</v>
      </c>
      <c r="Z24" s="143">
        <f t="shared" si="22"/>
        <v>24662.786324399709</v>
      </c>
      <c r="AA24" s="143">
        <f t="shared" si="22"/>
        <v>24662.786324399709</v>
      </c>
      <c r="AB24" s="143">
        <f t="shared" si="22"/>
        <v>12331.393162199854</v>
      </c>
      <c r="AC24" s="143">
        <v>0</v>
      </c>
      <c r="AD24" s="143">
        <v>0</v>
      </c>
      <c r="AE24" s="143">
        <v>0</v>
      </c>
      <c r="AF24" s="143">
        <v>0</v>
      </c>
      <c r="AG24" s="143">
        <v>0</v>
      </c>
      <c r="AH24" s="143">
        <v>0</v>
      </c>
      <c r="AI24" s="143">
        <v>0</v>
      </c>
      <c r="AJ24" s="143">
        <v>0</v>
      </c>
      <c r="AK24" s="143">
        <v>0</v>
      </c>
      <c r="AL24" s="143">
        <v>0</v>
      </c>
      <c r="AM24" s="143">
        <v>0</v>
      </c>
      <c r="AN24" s="143">
        <v>0</v>
      </c>
      <c r="AO24" s="143">
        <v>0</v>
      </c>
      <c r="AP24" s="143">
        <v>0</v>
      </c>
      <c r="AQ24" s="143">
        <v>0</v>
      </c>
      <c r="AR24" s="143">
        <v>0</v>
      </c>
      <c r="AS24" s="143">
        <v>0</v>
      </c>
      <c r="AT24" s="143">
        <v>0</v>
      </c>
      <c r="AU24" s="143">
        <v>0</v>
      </c>
      <c r="AV24" s="143">
        <v>0</v>
      </c>
      <c r="AW24" s="143">
        <v>0</v>
      </c>
      <c r="AX24" s="143">
        <v>0</v>
      </c>
      <c r="AY24" s="143">
        <v>0</v>
      </c>
      <c r="AZ24" s="143">
        <v>0</v>
      </c>
      <c r="BA24" s="143">
        <v>0</v>
      </c>
      <c r="BB24" s="143">
        <v>0</v>
      </c>
      <c r="BC24" s="143">
        <v>0</v>
      </c>
      <c r="BD24" s="143">
        <v>0</v>
      </c>
      <c r="BE24" s="143">
        <v>0</v>
      </c>
      <c r="BF24" s="143">
        <v>0</v>
      </c>
      <c r="BG24" s="143">
        <v>0</v>
      </c>
      <c r="BH24" s="143">
        <v>0</v>
      </c>
      <c r="BI24" s="143">
        <v>0</v>
      </c>
      <c r="BJ24" s="143">
        <v>0</v>
      </c>
      <c r="BK24" s="143">
        <v>0</v>
      </c>
      <c r="BL24" s="143">
        <v>0</v>
      </c>
      <c r="BM24" s="143">
        <v>0</v>
      </c>
      <c r="BN24" s="143">
        <v>0</v>
      </c>
      <c r="BO24" s="143">
        <v>0</v>
      </c>
      <c r="BP24" s="143">
        <v>0</v>
      </c>
      <c r="BQ24" s="143">
        <v>0</v>
      </c>
      <c r="BR24" s="143"/>
      <c r="BS24" s="143"/>
      <c r="BT24" s="143"/>
      <c r="BU24" s="143"/>
    </row>
    <row r="25" spans="1:73">
      <c r="A25" s="140"/>
      <c r="B25" s="140" t="s">
        <v>80</v>
      </c>
      <c r="C25" s="140"/>
      <c r="D25" s="137"/>
      <c r="E25" s="137"/>
      <c r="F25" s="137"/>
      <c r="G25" s="137"/>
      <c r="H25" s="143">
        <f t="shared" ref="H25:X25" si="23">H23-H24</f>
        <v>480924.33332579432</v>
      </c>
      <c r="I25" s="143">
        <f t="shared" si="23"/>
        <v>456261.54700139462</v>
      </c>
      <c r="J25" s="143">
        <f t="shared" si="23"/>
        <v>431598.76067699492</v>
      </c>
      <c r="K25" s="143">
        <f t="shared" si="23"/>
        <v>406935.97435259522</v>
      </c>
      <c r="L25" s="143">
        <f t="shared" si="23"/>
        <v>382273.18802819552</v>
      </c>
      <c r="M25" s="143">
        <f t="shared" si="23"/>
        <v>357610.40170379583</v>
      </c>
      <c r="N25" s="143">
        <f t="shared" si="23"/>
        <v>332947.61537939613</v>
      </c>
      <c r="O25" s="143">
        <f t="shared" si="23"/>
        <v>308284.82905499643</v>
      </c>
      <c r="P25" s="143">
        <f t="shared" si="23"/>
        <v>283622.04273059673</v>
      </c>
      <c r="Q25" s="143">
        <f t="shared" si="23"/>
        <v>258959.25640619703</v>
      </c>
      <c r="R25" s="143">
        <f t="shared" si="23"/>
        <v>234296.47008179734</v>
      </c>
      <c r="S25" s="143">
        <f t="shared" si="23"/>
        <v>209633.68375739764</v>
      </c>
      <c r="T25" s="143">
        <f t="shared" si="23"/>
        <v>184970.89743299794</v>
      </c>
      <c r="U25" s="143">
        <f t="shared" si="23"/>
        <v>160308.11110859824</v>
      </c>
      <c r="V25" s="143">
        <f t="shared" si="23"/>
        <v>135645.32478419854</v>
      </c>
      <c r="W25" s="143">
        <f t="shared" si="23"/>
        <v>110982.53845979883</v>
      </c>
      <c r="X25" s="143">
        <f t="shared" si="23"/>
        <v>86319.752135399118</v>
      </c>
      <c r="Y25" s="143">
        <f t="shared" ref="Y25:AB25" si="24">Y23-Y24</f>
        <v>61656.965810999405</v>
      </c>
      <c r="Z25" s="143">
        <f t="shared" si="24"/>
        <v>36994.179486599693</v>
      </c>
      <c r="AA25" s="143">
        <f t="shared" si="24"/>
        <v>12331.393162199984</v>
      </c>
      <c r="AB25" s="143">
        <f t="shared" si="24"/>
        <v>1.2914824765175581E-10</v>
      </c>
      <c r="AC25" s="143">
        <v>0</v>
      </c>
      <c r="AD25" s="143">
        <v>0</v>
      </c>
      <c r="AE25" s="143">
        <v>0</v>
      </c>
      <c r="AF25" s="143">
        <v>0</v>
      </c>
      <c r="AG25" s="143">
        <v>0</v>
      </c>
      <c r="AH25" s="143">
        <v>0</v>
      </c>
      <c r="AI25" s="143">
        <v>0</v>
      </c>
      <c r="AJ25" s="143">
        <v>0</v>
      </c>
      <c r="AK25" s="143">
        <v>0</v>
      </c>
      <c r="AL25" s="143">
        <v>0</v>
      </c>
      <c r="AM25" s="143">
        <v>0</v>
      </c>
      <c r="AN25" s="143">
        <v>0</v>
      </c>
      <c r="AO25" s="143">
        <v>0</v>
      </c>
      <c r="AP25" s="143">
        <v>0</v>
      </c>
      <c r="AQ25" s="143">
        <v>0</v>
      </c>
      <c r="AR25" s="143">
        <v>0</v>
      </c>
      <c r="AS25" s="143">
        <v>0</v>
      </c>
      <c r="AT25" s="143">
        <v>0</v>
      </c>
      <c r="AU25" s="143">
        <v>0</v>
      </c>
      <c r="AV25" s="143">
        <v>0</v>
      </c>
      <c r="AW25" s="143">
        <v>0</v>
      </c>
      <c r="AX25" s="143">
        <v>0</v>
      </c>
      <c r="AY25" s="143">
        <v>0</v>
      </c>
      <c r="AZ25" s="143">
        <v>0</v>
      </c>
      <c r="BA25" s="143">
        <v>0</v>
      </c>
      <c r="BB25" s="143">
        <v>0</v>
      </c>
      <c r="BC25" s="143">
        <v>0</v>
      </c>
      <c r="BD25" s="143">
        <v>0</v>
      </c>
      <c r="BE25" s="143">
        <v>0</v>
      </c>
      <c r="BF25" s="143">
        <v>0</v>
      </c>
      <c r="BG25" s="143">
        <v>0</v>
      </c>
      <c r="BH25" s="143">
        <v>0</v>
      </c>
      <c r="BI25" s="143">
        <v>0</v>
      </c>
      <c r="BJ25" s="143">
        <v>0</v>
      </c>
      <c r="BK25" s="143">
        <v>0</v>
      </c>
      <c r="BL25" s="143">
        <v>0</v>
      </c>
      <c r="BM25" s="143">
        <v>0</v>
      </c>
      <c r="BN25" s="143">
        <v>0</v>
      </c>
      <c r="BO25" s="143">
        <v>0</v>
      </c>
      <c r="BP25" s="143">
        <v>0</v>
      </c>
      <c r="BQ25" s="143">
        <v>0</v>
      </c>
      <c r="BR25" s="143"/>
      <c r="BS25" s="143"/>
      <c r="BT25" s="143"/>
      <c r="BU25" s="143"/>
    </row>
    <row r="26" spans="1:73">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4"/>
      <c r="BT26" s="144"/>
      <c r="BU26" s="144"/>
    </row>
    <row r="27" spans="1:73">
      <c r="A27" s="140" t="s">
        <v>90</v>
      </c>
      <c r="B27" s="140" t="s">
        <v>79</v>
      </c>
      <c r="C27" s="140"/>
      <c r="D27" s="137"/>
      <c r="E27" s="137"/>
      <c r="F27" s="137"/>
      <c r="G27" s="137"/>
      <c r="H27" s="143">
        <f>C7</f>
        <v>346195.07473388675</v>
      </c>
      <c r="I27" s="143">
        <f t="shared" ref="I27:AC27" si="25">H29</f>
        <v>339271.17323920899</v>
      </c>
      <c r="J27" s="143">
        <f t="shared" si="25"/>
        <v>325423.37024985353</v>
      </c>
      <c r="K27" s="143">
        <f t="shared" si="25"/>
        <v>311575.56726049806</v>
      </c>
      <c r="L27" s="143">
        <f t="shared" si="25"/>
        <v>297727.7642711426</v>
      </c>
      <c r="M27" s="143">
        <f t="shared" si="25"/>
        <v>283879.96128178714</v>
      </c>
      <c r="N27" s="143">
        <f t="shared" si="25"/>
        <v>270032.15829243168</v>
      </c>
      <c r="O27" s="143">
        <f t="shared" si="25"/>
        <v>256184.35530307621</v>
      </c>
      <c r="P27" s="143">
        <f t="shared" si="25"/>
        <v>242336.55231372075</v>
      </c>
      <c r="Q27" s="143">
        <f t="shared" si="25"/>
        <v>228488.74932436529</v>
      </c>
      <c r="R27" s="143">
        <f t="shared" si="25"/>
        <v>214640.94633500982</v>
      </c>
      <c r="S27" s="143">
        <f t="shared" si="25"/>
        <v>200793.14334565436</v>
      </c>
      <c r="T27" s="143">
        <f t="shared" si="25"/>
        <v>186945.3403562989</v>
      </c>
      <c r="U27" s="143">
        <f t="shared" si="25"/>
        <v>173097.53736694343</v>
      </c>
      <c r="V27" s="143">
        <f t="shared" si="25"/>
        <v>159249.73437758797</v>
      </c>
      <c r="W27" s="143">
        <f t="shared" si="25"/>
        <v>145401.93138823251</v>
      </c>
      <c r="X27" s="143">
        <f t="shared" si="25"/>
        <v>131554.12839887704</v>
      </c>
      <c r="Y27" s="143">
        <f t="shared" si="25"/>
        <v>117706.32540952158</v>
      </c>
      <c r="Z27" s="143">
        <f t="shared" si="25"/>
        <v>103858.52242016612</v>
      </c>
      <c r="AA27" s="143">
        <f t="shared" si="25"/>
        <v>90010.719430810655</v>
      </c>
      <c r="AB27" s="143">
        <f t="shared" si="25"/>
        <v>76162.916441455192</v>
      </c>
      <c r="AC27" s="143">
        <f t="shared" si="25"/>
        <v>62315.113452099722</v>
      </c>
      <c r="AD27" s="143">
        <f t="shared" ref="AD27" si="26">AC29</f>
        <v>48467.310462744252</v>
      </c>
      <c r="AE27" s="143">
        <f t="shared" ref="AE27" si="27">AD29</f>
        <v>34619.507473388781</v>
      </c>
      <c r="AF27" s="143">
        <f t="shared" ref="AF27" si="28">AE29</f>
        <v>20771.704484033311</v>
      </c>
      <c r="AG27" s="143">
        <f t="shared" ref="AG27" si="29">AF29</f>
        <v>6923.9014946778407</v>
      </c>
      <c r="AH27" s="143">
        <v>0</v>
      </c>
      <c r="AI27" s="143">
        <v>0</v>
      </c>
      <c r="AJ27" s="143">
        <v>0</v>
      </c>
      <c r="AK27" s="143">
        <v>0</v>
      </c>
      <c r="AL27" s="143">
        <v>0</v>
      </c>
      <c r="AM27" s="143">
        <v>0</v>
      </c>
      <c r="AN27" s="143">
        <v>0</v>
      </c>
      <c r="AO27" s="143">
        <v>0</v>
      </c>
      <c r="AP27" s="143">
        <v>0</v>
      </c>
      <c r="AQ27" s="143">
        <v>0</v>
      </c>
      <c r="AR27" s="143">
        <v>0</v>
      </c>
      <c r="AS27" s="143">
        <v>0</v>
      </c>
      <c r="AT27" s="143">
        <v>0</v>
      </c>
      <c r="AU27" s="143">
        <v>0</v>
      </c>
      <c r="AV27" s="143">
        <v>0</v>
      </c>
      <c r="AW27" s="143">
        <v>0</v>
      </c>
      <c r="AX27" s="143">
        <v>0</v>
      </c>
      <c r="AY27" s="143">
        <v>0</v>
      </c>
      <c r="AZ27" s="143">
        <v>0</v>
      </c>
      <c r="BA27" s="143">
        <v>0</v>
      </c>
      <c r="BB27" s="143">
        <v>0</v>
      </c>
      <c r="BC27" s="143">
        <v>0</v>
      </c>
      <c r="BD27" s="143">
        <v>0</v>
      </c>
      <c r="BE27" s="143">
        <v>0</v>
      </c>
      <c r="BF27" s="143">
        <v>0</v>
      </c>
      <c r="BG27" s="143">
        <v>0</v>
      </c>
      <c r="BH27" s="143">
        <v>0</v>
      </c>
      <c r="BI27" s="143">
        <v>0</v>
      </c>
      <c r="BJ27" s="143">
        <v>0</v>
      </c>
      <c r="BK27" s="143">
        <v>0</v>
      </c>
      <c r="BL27" s="143">
        <v>0</v>
      </c>
      <c r="BM27" s="143">
        <v>0</v>
      </c>
      <c r="BN27" s="143">
        <v>0</v>
      </c>
      <c r="BO27" s="143">
        <v>0</v>
      </c>
      <c r="BP27" s="143">
        <v>0</v>
      </c>
      <c r="BQ27" s="143">
        <v>0</v>
      </c>
      <c r="BR27" s="143"/>
      <c r="BS27" s="143"/>
      <c r="BT27" s="143"/>
      <c r="BU27" s="143"/>
    </row>
    <row r="28" spans="1:73">
      <c r="A28" s="140"/>
      <c r="B28" s="140" t="s">
        <v>1</v>
      </c>
      <c r="C28" s="140"/>
      <c r="D28" s="137"/>
      <c r="E28" s="137"/>
      <c r="F28" s="137"/>
      <c r="G28" s="137"/>
      <c r="H28" s="143">
        <f t="shared" ref="H28:AC28" si="30">H7</f>
        <v>6923.9014946777352</v>
      </c>
      <c r="I28" s="143">
        <f t="shared" si="30"/>
        <v>13847.80298935547</v>
      </c>
      <c r="J28" s="143">
        <f t="shared" si="30"/>
        <v>13847.80298935547</v>
      </c>
      <c r="K28" s="143">
        <f t="shared" si="30"/>
        <v>13847.80298935547</v>
      </c>
      <c r="L28" s="143">
        <f t="shared" si="30"/>
        <v>13847.80298935547</v>
      </c>
      <c r="M28" s="143">
        <f t="shared" si="30"/>
        <v>13847.80298935547</v>
      </c>
      <c r="N28" s="143">
        <f t="shared" si="30"/>
        <v>13847.80298935547</v>
      </c>
      <c r="O28" s="143">
        <f t="shared" si="30"/>
        <v>13847.80298935547</v>
      </c>
      <c r="P28" s="143">
        <f t="shared" si="30"/>
        <v>13847.80298935547</v>
      </c>
      <c r="Q28" s="143">
        <f t="shared" si="30"/>
        <v>13847.80298935547</v>
      </c>
      <c r="R28" s="143">
        <f t="shared" si="30"/>
        <v>13847.80298935547</v>
      </c>
      <c r="S28" s="143">
        <f t="shared" si="30"/>
        <v>13847.80298935547</v>
      </c>
      <c r="T28" s="143">
        <f t="shared" si="30"/>
        <v>13847.80298935547</v>
      </c>
      <c r="U28" s="143">
        <f t="shared" si="30"/>
        <v>13847.80298935547</v>
      </c>
      <c r="V28" s="143">
        <f t="shared" si="30"/>
        <v>13847.80298935547</v>
      </c>
      <c r="W28" s="143">
        <f t="shared" si="30"/>
        <v>13847.80298935547</v>
      </c>
      <c r="X28" s="143">
        <f t="shared" si="30"/>
        <v>13847.80298935547</v>
      </c>
      <c r="Y28" s="143">
        <f t="shared" si="30"/>
        <v>13847.80298935547</v>
      </c>
      <c r="Z28" s="143">
        <f t="shared" si="30"/>
        <v>13847.80298935547</v>
      </c>
      <c r="AA28" s="143">
        <f t="shared" si="30"/>
        <v>13847.80298935547</v>
      </c>
      <c r="AB28" s="143">
        <f t="shared" si="30"/>
        <v>13847.80298935547</v>
      </c>
      <c r="AC28" s="143">
        <f t="shared" si="30"/>
        <v>13847.80298935547</v>
      </c>
      <c r="AD28" s="143">
        <f t="shared" ref="AD28:AG28" si="31">AD7</f>
        <v>13847.80298935547</v>
      </c>
      <c r="AE28" s="143">
        <f t="shared" si="31"/>
        <v>13847.80298935547</v>
      </c>
      <c r="AF28" s="143">
        <f t="shared" si="31"/>
        <v>13847.80298935547</v>
      </c>
      <c r="AG28" s="143">
        <f t="shared" si="31"/>
        <v>6923.9014946777352</v>
      </c>
      <c r="AH28" s="143">
        <v>0</v>
      </c>
      <c r="AI28" s="143">
        <v>0</v>
      </c>
      <c r="AJ28" s="143">
        <v>0</v>
      </c>
      <c r="AK28" s="143">
        <v>0</v>
      </c>
      <c r="AL28" s="143">
        <v>0</v>
      </c>
      <c r="AM28" s="143">
        <v>0</v>
      </c>
      <c r="AN28" s="143">
        <v>0</v>
      </c>
      <c r="AO28" s="143">
        <v>0</v>
      </c>
      <c r="AP28" s="143">
        <v>0</v>
      </c>
      <c r="AQ28" s="143">
        <v>0</v>
      </c>
      <c r="AR28" s="143">
        <v>0</v>
      </c>
      <c r="AS28" s="143">
        <v>0</v>
      </c>
      <c r="AT28" s="143">
        <v>0</v>
      </c>
      <c r="AU28" s="143">
        <v>0</v>
      </c>
      <c r="AV28" s="143">
        <v>0</v>
      </c>
      <c r="AW28" s="143">
        <v>0</v>
      </c>
      <c r="AX28" s="143">
        <v>0</v>
      </c>
      <c r="AY28" s="143">
        <v>0</v>
      </c>
      <c r="AZ28" s="143">
        <v>0</v>
      </c>
      <c r="BA28" s="143">
        <v>0</v>
      </c>
      <c r="BB28" s="143">
        <v>0</v>
      </c>
      <c r="BC28" s="143">
        <v>0</v>
      </c>
      <c r="BD28" s="143">
        <v>0</v>
      </c>
      <c r="BE28" s="143">
        <v>0</v>
      </c>
      <c r="BF28" s="143">
        <v>0</v>
      </c>
      <c r="BG28" s="143">
        <v>0</v>
      </c>
      <c r="BH28" s="143">
        <v>0</v>
      </c>
      <c r="BI28" s="143">
        <v>0</v>
      </c>
      <c r="BJ28" s="143">
        <v>0</v>
      </c>
      <c r="BK28" s="143">
        <v>0</v>
      </c>
      <c r="BL28" s="143">
        <v>0</v>
      </c>
      <c r="BM28" s="143">
        <v>0</v>
      </c>
      <c r="BN28" s="143">
        <v>0</v>
      </c>
      <c r="BO28" s="143">
        <v>0</v>
      </c>
      <c r="BP28" s="143">
        <v>0</v>
      </c>
      <c r="BQ28" s="143">
        <v>0</v>
      </c>
      <c r="BR28" s="143"/>
      <c r="BS28" s="143"/>
      <c r="BT28" s="143"/>
      <c r="BU28" s="143"/>
    </row>
    <row r="29" spans="1:73">
      <c r="A29" s="140"/>
      <c r="B29" s="140" t="s">
        <v>80</v>
      </c>
      <c r="C29" s="140"/>
      <c r="D29" s="137"/>
      <c r="E29" s="137"/>
      <c r="F29" s="137"/>
      <c r="G29" s="137"/>
      <c r="H29" s="143">
        <f t="shared" ref="H29:AC29" si="32">H27-H28</f>
        <v>339271.17323920899</v>
      </c>
      <c r="I29" s="143">
        <f t="shared" si="32"/>
        <v>325423.37024985353</v>
      </c>
      <c r="J29" s="143">
        <f t="shared" si="32"/>
        <v>311575.56726049806</v>
      </c>
      <c r="K29" s="143">
        <f t="shared" si="32"/>
        <v>297727.7642711426</v>
      </c>
      <c r="L29" s="143">
        <f t="shared" si="32"/>
        <v>283879.96128178714</v>
      </c>
      <c r="M29" s="143">
        <f t="shared" si="32"/>
        <v>270032.15829243168</v>
      </c>
      <c r="N29" s="143">
        <f t="shared" si="32"/>
        <v>256184.35530307621</v>
      </c>
      <c r="O29" s="143">
        <f t="shared" si="32"/>
        <v>242336.55231372075</v>
      </c>
      <c r="P29" s="143">
        <f t="shared" si="32"/>
        <v>228488.74932436529</v>
      </c>
      <c r="Q29" s="143">
        <f t="shared" si="32"/>
        <v>214640.94633500982</v>
      </c>
      <c r="R29" s="143">
        <f t="shared" si="32"/>
        <v>200793.14334565436</v>
      </c>
      <c r="S29" s="143">
        <f t="shared" si="32"/>
        <v>186945.3403562989</v>
      </c>
      <c r="T29" s="143">
        <f t="shared" si="32"/>
        <v>173097.53736694343</v>
      </c>
      <c r="U29" s="143">
        <f t="shared" si="32"/>
        <v>159249.73437758797</v>
      </c>
      <c r="V29" s="143">
        <f t="shared" si="32"/>
        <v>145401.93138823251</v>
      </c>
      <c r="W29" s="143">
        <f t="shared" si="32"/>
        <v>131554.12839887704</v>
      </c>
      <c r="X29" s="143">
        <f t="shared" si="32"/>
        <v>117706.32540952158</v>
      </c>
      <c r="Y29" s="143">
        <f t="shared" si="32"/>
        <v>103858.52242016612</v>
      </c>
      <c r="Z29" s="143">
        <f t="shared" si="32"/>
        <v>90010.719430810655</v>
      </c>
      <c r="AA29" s="143">
        <f t="shared" si="32"/>
        <v>76162.916441455192</v>
      </c>
      <c r="AB29" s="143">
        <f t="shared" si="32"/>
        <v>62315.113452099722</v>
      </c>
      <c r="AC29" s="143">
        <f t="shared" si="32"/>
        <v>48467.310462744252</v>
      </c>
      <c r="AD29" s="143">
        <f t="shared" ref="AD29:AG29" si="33">AD27-AD28</f>
        <v>34619.507473388781</v>
      </c>
      <c r="AE29" s="143">
        <f t="shared" si="33"/>
        <v>20771.704484033311</v>
      </c>
      <c r="AF29" s="143">
        <f t="shared" si="33"/>
        <v>6923.9014946778407</v>
      </c>
      <c r="AG29" s="143">
        <f t="shared" si="33"/>
        <v>1.0550138540565968E-10</v>
      </c>
      <c r="AH29" s="143">
        <v>0</v>
      </c>
      <c r="AI29" s="143">
        <v>0</v>
      </c>
      <c r="AJ29" s="143">
        <v>0</v>
      </c>
      <c r="AK29" s="143">
        <v>0</v>
      </c>
      <c r="AL29" s="143">
        <v>0</v>
      </c>
      <c r="AM29" s="143">
        <v>0</v>
      </c>
      <c r="AN29" s="143">
        <v>0</v>
      </c>
      <c r="AO29" s="143">
        <v>0</v>
      </c>
      <c r="AP29" s="143">
        <v>0</v>
      </c>
      <c r="AQ29" s="143">
        <v>0</v>
      </c>
      <c r="AR29" s="143">
        <v>0</v>
      </c>
      <c r="AS29" s="143">
        <v>0</v>
      </c>
      <c r="AT29" s="143">
        <v>0</v>
      </c>
      <c r="AU29" s="143">
        <v>0</v>
      </c>
      <c r="AV29" s="143">
        <v>0</v>
      </c>
      <c r="AW29" s="143">
        <v>0</v>
      </c>
      <c r="AX29" s="143">
        <v>0</v>
      </c>
      <c r="AY29" s="143">
        <v>0</v>
      </c>
      <c r="AZ29" s="143">
        <v>0</v>
      </c>
      <c r="BA29" s="143">
        <v>0</v>
      </c>
      <c r="BB29" s="143">
        <v>0</v>
      </c>
      <c r="BC29" s="143">
        <v>0</v>
      </c>
      <c r="BD29" s="143">
        <v>0</v>
      </c>
      <c r="BE29" s="143">
        <v>0</v>
      </c>
      <c r="BF29" s="143">
        <v>0</v>
      </c>
      <c r="BG29" s="143">
        <v>0</v>
      </c>
      <c r="BH29" s="143">
        <v>0</v>
      </c>
      <c r="BI29" s="143">
        <v>0</v>
      </c>
      <c r="BJ29" s="143">
        <v>0</v>
      </c>
      <c r="BK29" s="143">
        <v>0</v>
      </c>
      <c r="BL29" s="143">
        <v>0</v>
      </c>
      <c r="BM29" s="143">
        <v>0</v>
      </c>
      <c r="BN29" s="143">
        <v>0</v>
      </c>
      <c r="BO29" s="143">
        <v>0</v>
      </c>
      <c r="BP29" s="143">
        <v>0</v>
      </c>
      <c r="BQ29" s="143">
        <v>0</v>
      </c>
      <c r="BR29" s="143"/>
      <c r="BS29" s="143"/>
      <c r="BT29" s="143"/>
      <c r="BU29" s="143"/>
    </row>
    <row r="30" spans="1:73">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row>
    <row r="31" spans="1:73">
      <c r="A31" s="140" t="s">
        <v>83</v>
      </c>
      <c r="B31" s="140" t="s">
        <v>79</v>
      </c>
      <c r="C31" s="140"/>
      <c r="D31" s="137"/>
      <c r="E31" s="137"/>
      <c r="F31" s="137"/>
      <c r="G31" s="137"/>
      <c r="H31" s="143">
        <f>C8</f>
        <v>1367307.2597984727</v>
      </c>
      <c r="I31" s="143">
        <f t="shared" ref="I31:AH31" si="34">H33</f>
        <v>1344518.8054684983</v>
      </c>
      <c r="J31" s="143">
        <f t="shared" si="34"/>
        <v>1298941.8968085491</v>
      </c>
      <c r="K31" s="143">
        <f t="shared" si="34"/>
        <v>1253364.9881485999</v>
      </c>
      <c r="L31" s="143">
        <f t="shared" si="34"/>
        <v>1207788.0794886507</v>
      </c>
      <c r="M31" s="143">
        <f t="shared" si="34"/>
        <v>1162211.1708287015</v>
      </c>
      <c r="N31" s="143">
        <f t="shared" si="34"/>
        <v>1116634.2621687523</v>
      </c>
      <c r="O31" s="143">
        <f t="shared" si="34"/>
        <v>1071057.3535088031</v>
      </c>
      <c r="P31" s="143">
        <f t="shared" si="34"/>
        <v>1025480.444848854</v>
      </c>
      <c r="Q31" s="143">
        <f t="shared" si="34"/>
        <v>979903.53618890489</v>
      </c>
      <c r="R31" s="143">
        <f t="shared" si="34"/>
        <v>934326.62752895581</v>
      </c>
      <c r="S31" s="143">
        <f t="shared" si="34"/>
        <v>888749.71886900673</v>
      </c>
      <c r="T31" s="143">
        <f t="shared" si="34"/>
        <v>843172.81020905764</v>
      </c>
      <c r="U31" s="143">
        <f t="shared" si="34"/>
        <v>797595.90154910856</v>
      </c>
      <c r="V31" s="143">
        <f t="shared" si="34"/>
        <v>752018.99288915948</v>
      </c>
      <c r="W31" s="143">
        <f t="shared" si="34"/>
        <v>706442.08422921039</v>
      </c>
      <c r="X31" s="143">
        <f t="shared" si="34"/>
        <v>660865.17556926131</v>
      </c>
      <c r="Y31" s="143">
        <f t="shared" si="34"/>
        <v>615288.26690931222</v>
      </c>
      <c r="Z31" s="143">
        <f t="shared" si="34"/>
        <v>569711.35824936314</v>
      </c>
      <c r="AA31" s="143">
        <f t="shared" si="34"/>
        <v>524134.44958941406</v>
      </c>
      <c r="AB31" s="143">
        <f t="shared" si="34"/>
        <v>478557.54092946497</v>
      </c>
      <c r="AC31" s="143">
        <f t="shared" si="34"/>
        <v>432980.63226951589</v>
      </c>
      <c r="AD31" s="143">
        <f t="shared" si="34"/>
        <v>387403.7236095668</v>
      </c>
      <c r="AE31" s="143">
        <f t="shared" si="34"/>
        <v>341826.81494961772</v>
      </c>
      <c r="AF31" s="143">
        <f t="shared" si="34"/>
        <v>296249.90628966864</v>
      </c>
      <c r="AG31" s="143">
        <f t="shared" si="34"/>
        <v>250672.99762971955</v>
      </c>
      <c r="AH31" s="143">
        <f t="shared" si="34"/>
        <v>205096.08896977047</v>
      </c>
      <c r="AI31" s="143">
        <f t="shared" ref="AI31" si="35">AH33</f>
        <v>159519.18030982139</v>
      </c>
      <c r="AJ31" s="143">
        <f t="shared" ref="AJ31" si="36">AI33</f>
        <v>113942.2716498723</v>
      </c>
      <c r="AK31" s="143">
        <f t="shared" ref="AK31" si="37">AJ33</f>
        <v>68365.362989923218</v>
      </c>
      <c r="AL31" s="143">
        <f t="shared" ref="AL31" si="38">AK33</f>
        <v>22788.454329974127</v>
      </c>
      <c r="AM31" s="143">
        <v>0</v>
      </c>
      <c r="AN31" s="143">
        <v>0</v>
      </c>
      <c r="AO31" s="143">
        <v>0</v>
      </c>
      <c r="AP31" s="143">
        <v>0</v>
      </c>
      <c r="AQ31" s="143">
        <v>0</v>
      </c>
      <c r="AR31" s="143">
        <v>0</v>
      </c>
      <c r="AS31" s="143">
        <v>0</v>
      </c>
      <c r="AT31" s="143">
        <v>0</v>
      </c>
      <c r="AU31" s="143">
        <v>0</v>
      </c>
      <c r="AV31" s="143">
        <v>0</v>
      </c>
      <c r="AW31" s="143">
        <v>0</v>
      </c>
      <c r="AX31" s="143">
        <v>0</v>
      </c>
      <c r="AY31" s="143">
        <v>0</v>
      </c>
      <c r="AZ31" s="143">
        <v>0</v>
      </c>
      <c r="BA31" s="143">
        <v>0</v>
      </c>
      <c r="BB31" s="143">
        <v>0</v>
      </c>
      <c r="BC31" s="143">
        <v>0</v>
      </c>
      <c r="BD31" s="143">
        <v>0</v>
      </c>
      <c r="BE31" s="143">
        <v>0</v>
      </c>
      <c r="BF31" s="143">
        <v>0</v>
      </c>
      <c r="BG31" s="143">
        <v>0</v>
      </c>
      <c r="BH31" s="143">
        <v>0</v>
      </c>
      <c r="BI31" s="143">
        <v>0</v>
      </c>
      <c r="BJ31" s="143">
        <v>0</v>
      </c>
      <c r="BK31" s="143">
        <v>0</v>
      </c>
      <c r="BL31" s="143">
        <v>0</v>
      </c>
      <c r="BM31" s="143">
        <v>0</v>
      </c>
      <c r="BN31" s="143">
        <v>0</v>
      </c>
      <c r="BO31" s="143">
        <v>0</v>
      </c>
      <c r="BP31" s="143">
        <v>0</v>
      </c>
      <c r="BQ31" s="143">
        <v>0</v>
      </c>
      <c r="BR31" s="143"/>
      <c r="BS31" s="143"/>
      <c r="BT31" s="143"/>
      <c r="BU31" s="143"/>
    </row>
    <row r="32" spans="1:73">
      <c r="A32" s="140"/>
      <c r="B32" s="140" t="s">
        <v>1</v>
      </c>
      <c r="C32" s="140"/>
      <c r="D32" s="137"/>
      <c r="E32" s="137"/>
      <c r="F32" s="137"/>
      <c r="G32" s="137"/>
      <c r="H32" s="143">
        <f t="shared" ref="H32:AH32" si="39">H8</f>
        <v>22788.454329974546</v>
      </c>
      <c r="I32" s="143">
        <f t="shared" si="39"/>
        <v>45576.908659949091</v>
      </c>
      <c r="J32" s="143">
        <f t="shared" si="39"/>
        <v>45576.908659949091</v>
      </c>
      <c r="K32" s="143">
        <f t="shared" si="39"/>
        <v>45576.908659949091</v>
      </c>
      <c r="L32" s="143">
        <f t="shared" si="39"/>
        <v>45576.908659949091</v>
      </c>
      <c r="M32" s="143">
        <f t="shared" si="39"/>
        <v>45576.908659949091</v>
      </c>
      <c r="N32" s="143">
        <f t="shared" si="39"/>
        <v>45576.908659949091</v>
      </c>
      <c r="O32" s="143">
        <f t="shared" si="39"/>
        <v>45576.908659949091</v>
      </c>
      <c r="P32" s="143">
        <f t="shared" si="39"/>
        <v>45576.908659949091</v>
      </c>
      <c r="Q32" s="143">
        <f t="shared" si="39"/>
        <v>45576.908659949091</v>
      </c>
      <c r="R32" s="143">
        <f t="shared" si="39"/>
        <v>45576.908659949091</v>
      </c>
      <c r="S32" s="143">
        <f t="shared" si="39"/>
        <v>45576.908659949091</v>
      </c>
      <c r="T32" s="143">
        <f t="shared" si="39"/>
        <v>45576.908659949091</v>
      </c>
      <c r="U32" s="143">
        <f t="shared" si="39"/>
        <v>45576.908659949091</v>
      </c>
      <c r="V32" s="143">
        <f t="shared" si="39"/>
        <v>45576.908659949091</v>
      </c>
      <c r="W32" s="143">
        <f t="shared" si="39"/>
        <v>45576.908659949091</v>
      </c>
      <c r="X32" s="143">
        <f t="shared" si="39"/>
        <v>45576.908659949091</v>
      </c>
      <c r="Y32" s="143">
        <f t="shared" si="39"/>
        <v>45576.908659949091</v>
      </c>
      <c r="Z32" s="143">
        <f t="shared" si="39"/>
        <v>45576.908659949091</v>
      </c>
      <c r="AA32" s="143">
        <f t="shared" si="39"/>
        <v>45576.908659949091</v>
      </c>
      <c r="AB32" s="143">
        <f t="shared" si="39"/>
        <v>45576.908659949091</v>
      </c>
      <c r="AC32" s="143">
        <f t="shared" si="39"/>
        <v>45576.908659949091</v>
      </c>
      <c r="AD32" s="143">
        <f t="shared" si="39"/>
        <v>45576.908659949091</v>
      </c>
      <c r="AE32" s="143">
        <f t="shared" si="39"/>
        <v>45576.908659949091</v>
      </c>
      <c r="AF32" s="143">
        <f t="shared" si="39"/>
        <v>45576.908659949091</v>
      </c>
      <c r="AG32" s="143">
        <f t="shared" si="39"/>
        <v>45576.908659949091</v>
      </c>
      <c r="AH32" s="143">
        <f t="shared" si="39"/>
        <v>45576.908659949091</v>
      </c>
      <c r="AI32" s="143">
        <f t="shared" ref="AI32:AL32" si="40">AI8</f>
        <v>45576.908659949091</v>
      </c>
      <c r="AJ32" s="143">
        <f t="shared" si="40"/>
        <v>45576.908659949091</v>
      </c>
      <c r="AK32" s="143">
        <f t="shared" si="40"/>
        <v>45576.908659949091</v>
      </c>
      <c r="AL32" s="143">
        <f t="shared" si="40"/>
        <v>22788.454329974546</v>
      </c>
      <c r="AM32" s="143">
        <v>0</v>
      </c>
      <c r="AN32" s="143">
        <v>0</v>
      </c>
      <c r="AO32" s="143">
        <v>0</v>
      </c>
      <c r="AP32" s="143">
        <v>0</v>
      </c>
      <c r="AQ32" s="143">
        <v>0</v>
      </c>
      <c r="AR32" s="143">
        <v>0</v>
      </c>
      <c r="AS32" s="143">
        <v>0</v>
      </c>
      <c r="AT32" s="143">
        <v>0</v>
      </c>
      <c r="AU32" s="143">
        <v>0</v>
      </c>
      <c r="AV32" s="143">
        <v>0</v>
      </c>
      <c r="AW32" s="143">
        <v>0</v>
      </c>
      <c r="AX32" s="143">
        <v>0</v>
      </c>
      <c r="AY32" s="143">
        <v>0</v>
      </c>
      <c r="AZ32" s="143">
        <v>0</v>
      </c>
      <c r="BA32" s="143">
        <v>0</v>
      </c>
      <c r="BB32" s="143">
        <v>0</v>
      </c>
      <c r="BC32" s="143">
        <v>0</v>
      </c>
      <c r="BD32" s="143">
        <v>0</v>
      </c>
      <c r="BE32" s="143">
        <v>0</v>
      </c>
      <c r="BF32" s="143">
        <v>0</v>
      </c>
      <c r="BG32" s="143">
        <v>0</v>
      </c>
      <c r="BH32" s="143">
        <v>0</v>
      </c>
      <c r="BI32" s="143">
        <v>0</v>
      </c>
      <c r="BJ32" s="143">
        <v>0</v>
      </c>
      <c r="BK32" s="143">
        <v>0</v>
      </c>
      <c r="BL32" s="143">
        <v>0</v>
      </c>
      <c r="BM32" s="143">
        <v>0</v>
      </c>
      <c r="BN32" s="143">
        <v>0</v>
      </c>
      <c r="BO32" s="143">
        <v>0</v>
      </c>
      <c r="BP32" s="143">
        <v>0</v>
      </c>
      <c r="BQ32" s="143">
        <v>0</v>
      </c>
      <c r="BR32" s="143"/>
      <c r="BS32" s="143"/>
      <c r="BT32" s="143"/>
      <c r="BU32" s="143"/>
    </row>
    <row r="33" spans="1:73">
      <c r="A33" s="140"/>
      <c r="B33" s="140" t="s">
        <v>80</v>
      </c>
      <c r="C33" s="140"/>
      <c r="D33" s="137"/>
      <c r="E33" s="137"/>
      <c r="F33" s="137"/>
      <c r="G33" s="137"/>
      <c r="H33" s="143">
        <f t="shared" ref="H33:AH33" si="41">H31-H32</f>
        <v>1344518.8054684983</v>
      </c>
      <c r="I33" s="143">
        <f t="shared" si="41"/>
        <v>1298941.8968085491</v>
      </c>
      <c r="J33" s="143">
        <f t="shared" si="41"/>
        <v>1253364.9881485999</v>
      </c>
      <c r="K33" s="143">
        <f t="shared" si="41"/>
        <v>1207788.0794886507</v>
      </c>
      <c r="L33" s="143">
        <f t="shared" si="41"/>
        <v>1162211.1708287015</v>
      </c>
      <c r="M33" s="143">
        <f t="shared" si="41"/>
        <v>1116634.2621687523</v>
      </c>
      <c r="N33" s="143">
        <f t="shared" si="41"/>
        <v>1071057.3535088031</v>
      </c>
      <c r="O33" s="143">
        <f t="shared" si="41"/>
        <v>1025480.444848854</v>
      </c>
      <c r="P33" s="143">
        <f t="shared" si="41"/>
        <v>979903.53618890489</v>
      </c>
      <c r="Q33" s="143">
        <f t="shared" si="41"/>
        <v>934326.62752895581</v>
      </c>
      <c r="R33" s="143">
        <f t="shared" si="41"/>
        <v>888749.71886900673</v>
      </c>
      <c r="S33" s="143">
        <f t="shared" si="41"/>
        <v>843172.81020905764</v>
      </c>
      <c r="T33" s="143">
        <f t="shared" si="41"/>
        <v>797595.90154910856</v>
      </c>
      <c r="U33" s="143">
        <f t="shared" si="41"/>
        <v>752018.99288915948</v>
      </c>
      <c r="V33" s="143">
        <f t="shared" si="41"/>
        <v>706442.08422921039</v>
      </c>
      <c r="W33" s="143">
        <f t="shared" si="41"/>
        <v>660865.17556926131</v>
      </c>
      <c r="X33" s="143">
        <f t="shared" si="41"/>
        <v>615288.26690931222</v>
      </c>
      <c r="Y33" s="143">
        <f t="shared" si="41"/>
        <v>569711.35824936314</v>
      </c>
      <c r="Z33" s="143">
        <f t="shared" si="41"/>
        <v>524134.44958941406</v>
      </c>
      <c r="AA33" s="143">
        <f t="shared" si="41"/>
        <v>478557.54092946497</v>
      </c>
      <c r="AB33" s="143">
        <f t="shared" si="41"/>
        <v>432980.63226951589</v>
      </c>
      <c r="AC33" s="143">
        <f t="shared" si="41"/>
        <v>387403.7236095668</v>
      </c>
      <c r="AD33" s="143">
        <f t="shared" si="41"/>
        <v>341826.81494961772</v>
      </c>
      <c r="AE33" s="143">
        <f t="shared" si="41"/>
        <v>296249.90628966864</v>
      </c>
      <c r="AF33" s="143">
        <f t="shared" si="41"/>
        <v>250672.99762971955</v>
      </c>
      <c r="AG33" s="143">
        <f t="shared" si="41"/>
        <v>205096.08896977047</v>
      </c>
      <c r="AH33" s="143">
        <f t="shared" si="41"/>
        <v>159519.18030982139</v>
      </c>
      <c r="AI33" s="143">
        <f t="shared" ref="AI33:AL33" si="42">AI31-AI32</f>
        <v>113942.2716498723</v>
      </c>
      <c r="AJ33" s="143">
        <f t="shared" si="42"/>
        <v>68365.362989923218</v>
      </c>
      <c r="AK33" s="143">
        <f t="shared" si="42"/>
        <v>22788.454329974127</v>
      </c>
      <c r="AL33" s="143">
        <f t="shared" si="42"/>
        <v>-4.1836756281554699E-10</v>
      </c>
      <c r="AM33" s="143">
        <v>0</v>
      </c>
      <c r="AN33" s="143">
        <v>0</v>
      </c>
      <c r="AO33" s="143">
        <v>0</v>
      </c>
      <c r="AP33" s="143">
        <v>0</v>
      </c>
      <c r="AQ33" s="143">
        <v>0</v>
      </c>
      <c r="AR33" s="143">
        <v>0</v>
      </c>
      <c r="AS33" s="143">
        <v>0</v>
      </c>
      <c r="AT33" s="143">
        <v>0</v>
      </c>
      <c r="AU33" s="143">
        <v>0</v>
      </c>
      <c r="AV33" s="143">
        <v>0</v>
      </c>
      <c r="AW33" s="143">
        <v>0</v>
      </c>
      <c r="AX33" s="143">
        <v>0</v>
      </c>
      <c r="AY33" s="143">
        <v>0</v>
      </c>
      <c r="AZ33" s="143">
        <v>0</v>
      </c>
      <c r="BA33" s="143">
        <v>0</v>
      </c>
      <c r="BB33" s="143">
        <v>0</v>
      </c>
      <c r="BC33" s="143">
        <v>0</v>
      </c>
      <c r="BD33" s="143">
        <v>0</v>
      </c>
      <c r="BE33" s="143">
        <v>0</v>
      </c>
      <c r="BF33" s="143">
        <v>0</v>
      </c>
      <c r="BG33" s="143">
        <v>0</v>
      </c>
      <c r="BH33" s="143">
        <v>0</v>
      </c>
      <c r="BI33" s="143">
        <v>0</v>
      </c>
      <c r="BJ33" s="143">
        <v>0</v>
      </c>
      <c r="BK33" s="143">
        <v>0</v>
      </c>
      <c r="BL33" s="143">
        <v>0</v>
      </c>
      <c r="BM33" s="143">
        <v>0</v>
      </c>
      <c r="BN33" s="143">
        <v>0</v>
      </c>
      <c r="BO33" s="143">
        <v>0</v>
      </c>
      <c r="BP33" s="143">
        <v>0</v>
      </c>
      <c r="BQ33" s="143">
        <v>0</v>
      </c>
      <c r="BR33" s="143"/>
      <c r="BS33" s="143"/>
      <c r="BT33" s="143"/>
      <c r="BU33" s="143"/>
    </row>
    <row r="34" spans="1:73">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4"/>
      <c r="BI34" s="144"/>
      <c r="BJ34" s="144"/>
      <c r="BK34" s="144"/>
      <c r="BL34" s="144"/>
      <c r="BM34" s="144"/>
      <c r="BN34" s="144"/>
      <c r="BO34" s="144"/>
      <c r="BP34" s="144"/>
      <c r="BQ34" s="144"/>
      <c r="BR34" s="144"/>
      <c r="BS34" s="144"/>
      <c r="BT34" s="144"/>
      <c r="BU34" s="144"/>
    </row>
    <row r="35" spans="1:73">
      <c r="A35" s="140" t="s">
        <v>91</v>
      </c>
      <c r="B35" s="140" t="s">
        <v>79</v>
      </c>
      <c r="C35" s="140"/>
      <c r="D35" s="137"/>
      <c r="E35" s="137"/>
      <c r="F35" s="137"/>
      <c r="G35" s="137"/>
      <c r="H35" s="143">
        <f>C9</f>
        <v>364417.81015554653</v>
      </c>
      <c r="I35" s="143">
        <f t="shared" ref="I35:R35" si="43">H37</f>
        <v>359211.84143903869</v>
      </c>
      <c r="J35" s="143">
        <f t="shared" si="43"/>
        <v>348799.90400602308</v>
      </c>
      <c r="K35" s="143">
        <f t="shared" si="43"/>
        <v>338387.96657300746</v>
      </c>
      <c r="L35" s="143">
        <f t="shared" si="43"/>
        <v>327976.02913999185</v>
      </c>
      <c r="M35" s="143">
        <f t="shared" si="43"/>
        <v>317564.09170697624</v>
      </c>
      <c r="N35" s="143">
        <f t="shared" si="43"/>
        <v>307152.15427396062</v>
      </c>
      <c r="O35" s="143">
        <f t="shared" si="43"/>
        <v>296740.21684094501</v>
      </c>
      <c r="P35" s="143">
        <f t="shared" si="43"/>
        <v>286328.2794079294</v>
      </c>
      <c r="Q35" s="143">
        <f t="shared" si="43"/>
        <v>275916.34197491378</v>
      </c>
      <c r="R35" s="143">
        <f t="shared" si="43"/>
        <v>265504.40454189817</v>
      </c>
      <c r="S35" s="143">
        <f>R37</f>
        <v>255092.46710888256</v>
      </c>
      <c r="T35" s="143">
        <f t="shared" ref="T35:AL35" si="44">S37</f>
        <v>244680.52967586694</v>
      </c>
      <c r="U35" s="143">
        <f t="shared" si="44"/>
        <v>234268.59224285133</v>
      </c>
      <c r="V35" s="143">
        <f t="shared" si="44"/>
        <v>223856.65480983572</v>
      </c>
      <c r="W35" s="143">
        <f t="shared" si="44"/>
        <v>213444.7173768201</v>
      </c>
      <c r="X35" s="143">
        <f t="shared" si="44"/>
        <v>203032.77994380449</v>
      </c>
      <c r="Y35" s="143">
        <f t="shared" si="44"/>
        <v>192620.84251078888</v>
      </c>
      <c r="Z35" s="143">
        <f t="shared" si="44"/>
        <v>182208.90507777326</v>
      </c>
      <c r="AA35" s="143">
        <f t="shared" si="44"/>
        <v>171796.96764475765</v>
      </c>
      <c r="AB35" s="143">
        <f t="shared" si="44"/>
        <v>161385.03021174204</v>
      </c>
      <c r="AC35" s="143">
        <f t="shared" si="44"/>
        <v>150973.09277872642</v>
      </c>
      <c r="AD35" s="143">
        <f t="shared" si="44"/>
        <v>140561.15534571081</v>
      </c>
      <c r="AE35" s="143">
        <f t="shared" si="44"/>
        <v>130149.2179126952</v>
      </c>
      <c r="AF35" s="143">
        <f t="shared" si="44"/>
        <v>119737.28047967958</v>
      </c>
      <c r="AG35" s="143">
        <f t="shared" si="44"/>
        <v>109325.34304666397</v>
      </c>
      <c r="AH35" s="143">
        <f t="shared" si="44"/>
        <v>98913.405613648356</v>
      </c>
      <c r="AI35" s="143">
        <f t="shared" si="44"/>
        <v>88501.468180632743</v>
      </c>
      <c r="AJ35" s="143">
        <f t="shared" si="44"/>
        <v>78089.530747617129</v>
      </c>
      <c r="AK35" s="143">
        <f t="shared" si="44"/>
        <v>67677.593314601516</v>
      </c>
      <c r="AL35" s="143">
        <f t="shared" si="44"/>
        <v>57265.655881585903</v>
      </c>
      <c r="AM35" s="143">
        <f t="shared" ref="AM35" si="45">AL37</f>
        <v>46853.718448570289</v>
      </c>
      <c r="AN35" s="143">
        <f t="shared" ref="AN35" si="46">AM37</f>
        <v>36441.781015554676</v>
      </c>
      <c r="AO35" s="143">
        <f t="shared" ref="AO35" si="47">AN37</f>
        <v>26029.843582539062</v>
      </c>
      <c r="AP35" s="143">
        <f t="shared" ref="AP35" si="48">AO37</f>
        <v>15617.906149523447</v>
      </c>
      <c r="AQ35" s="143">
        <f t="shared" ref="AQ35" si="49">AP37</f>
        <v>5205.9687165078321</v>
      </c>
      <c r="AR35" s="143">
        <v>0</v>
      </c>
      <c r="AS35" s="143">
        <v>0</v>
      </c>
      <c r="AT35" s="143">
        <v>0</v>
      </c>
      <c r="AU35" s="143">
        <v>0</v>
      </c>
      <c r="AV35" s="143">
        <v>0</v>
      </c>
      <c r="AW35" s="143">
        <v>0</v>
      </c>
      <c r="AX35" s="143">
        <v>0</v>
      </c>
      <c r="AY35" s="143">
        <v>0</v>
      </c>
      <c r="AZ35" s="143">
        <v>0</v>
      </c>
      <c r="BA35" s="143">
        <v>0</v>
      </c>
      <c r="BB35" s="143">
        <v>0</v>
      </c>
      <c r="BC35" s="143">
        <v>0</v>
      </c>
      <c r="BD35" s="143">
        <v>0</v>
      </c>
      <c r="BE35" s="143">
        <v>0</v>
      </c>
      <c r="BF35" s="143">
        <v>0</v>
      </c>
      <c r="BG35" s="143">
        <v>0</v>
      </c>
      <c r="BH35" s="143">
        <v>0</v>
      </c>
      <c r="BI35" s="143">
        <v>0</v>
      </c>
      <c r="BJ35" s="143">
        <v>0</v>
      </c>
      <c r="BK35" s="143">
        <v>0</v>
      </c>
      <c r="BL35" s="143">
        <v>0</v>
      </c>
      <c r="BM35" s="143">
        <v>0</v>
      </c>
      <c r="BN35" s="143">
        <v>0</v>
      </c>
      <c r="BO35" s="143">
        <v>0</v>
      </c>
      <c r="BP35" s="143">
        <v>0</v>
      </c>
      <c r="BQ35" s="143">
        <v>0</v>
      </c>
      <c r="BR35" s="143"/>
      <c r="BS35" s="143"/>
      <c r="BT35" s="143"/>
      <c r="BU35" s="143"/>
    </row>
    <row r="36" spans="1:73">
      <c r="A36" s="140"/>
      <c r="B36" s="140" t="s">
        <v>1</v>
      </c>
      <c r="C36" s="140"/>
      <c r="D36" s="137"/>
      <c r="E36" s="137"/>
      <c r="F36" s="137"/>
      <c r="G36" s="137"/>
      <c r="H36" s="143">
        <f>H9</f>
        <v>5205.9687165078076</v>
      </c>
      <c r="I36" s="143">
        <f t="shared" ref="I36:AL36" si="50">I9</f>
        <v>10411.937433015615</v>
      </c>
      <c r="J36" s="143">
        <f t="shared" si="50"/>
        <v>10411.937433015615</v>
      </c>
      <c r="K36" s="143">
        <f t="shared" si="50"/>
        <v>10411.937433015615</v>
      </c>
      <c r="L36" s="143">
        <f t="shared" si="50"/>
        <v>10411.937433015615</v>
      </c>
      <c r="M36" s="143">
        <f t="shared" si="50"/>
        <v>10411.937433015615</v>
      </c>
      <c r="N36" s="143">
        <f t="shared" si="50"/>
        <v>10411.937433015615</v>
      </c>
      <c r="O36" s="143">
        <f t="shared" si="50"/>
        <v>10411.937433015615</v>
      </c>
      <c r="P36" s="143">
        <f t="shared" si="50"/>
        <v>10411.937433015615</v>
      </c>
      <c r="Q36" s="143">
        <f t="shared" si="50"/>
        <v>10411.937433015615</v>
      </c>
      <c r="R36" s="143">
        <f t="shared" si="50"/>
        <v>10411.937433015615</v>
      </c>
      <c r="S36" s="143">
        <f t="shared" si="50"/>
        <v>10411.937433015615</v>
      </c>
      <c r="T36" s="143">
        <f t="shared" si="50"/>
        <v>10411.937433015615</v>
      </c>
      <c r="U36" s="143">
        <f t="shared" si="50"/>
        <v>10411.937433015615</v>
      </c>
      <c r="V36" s="143">
        <f t="shared" si="50"/>
        <v>10411.937433015615</v>
      </c>
      <c r="W36" s="143">
        <f t="shared" si="50"/>
        <v>10411.937433015615</v>
      </c>
      <c r="X36" s="143">
        <f t="shared" si="50"/>
        <v>10411.937433015615</v>
      </c>
      <c r="Y36" s="143">
        <f t="shared" si="50"/>
        <v>10411.937433015615</v>
      </c>
      <c r="Z36" s="143">
        <f t="shared" si="50"/>
        <v>10411.937433015615</v>
      </c>
      <c r="AA36" s="143">
        <f t="shared" si="50"/>
        <v>10411.937433015615</v>
      </c>
      <c r="AB36" s="143">
        <f t="shared" si="50"/>
        <v>10411.937433015615</v>
      </c>
      <c r="AC36" s="143">
        <f t="shared" si="50"/>
        <v>10411.937433015615</v>
      </c>
      <c r="AD36" s="143">
        <f t="shared" si="50"/>
        <v>10411.937433015615</v>
      </c>
      <c r="AE36" s="143">
        <f t="shared" si="50"/>
        <v>10411.937433015615</v>
      </c>
      <c r="AF36" s="143">
        <f t="shared" si="50"/>
        <v>10411.937433015615</v>
      </c>
      <c r="AG36" s="143">
        <f t="shared" si="50"/>
        <v>10411.937433015615</v>
      </c>
      <c r="AH36" s="143">
        <f t="shared" si="50"/>
        <v>10411.937433015615</v>
      </c>
      <c r="AI36" s="143">
        <f t="shared" si="50"/>
        <v>10411.937433015615</v>
      </c>
      <c r="AJ36" s="143">
        <f t="shared" si="50"/>
        <v>10411.937433015615</v>
      </c>
      <c r="AK36" s="143">
        <f t="shared" si="50"/>
        <v>10411.937433015615</v>
      </c>
      <c r="AL36" s="143">
        <f t="shared" si="50"/>
        <v>10411.937433015615</v>
      </c>
      <c r="AM36" s="143">
        <f t="shared" ref="AM36:AQ36" si="51">AM9</f>
        <v>10411.937433015615</v>
      </c>
      <c r="AN36" s="143">
        <f t="shared" si="51"/>
        <v>10411.937433015615</v>
      </c>
      <c r="AO36" s="143">
        <f t="shared" si="51"/>
        <v>10411.937433015615</v>
      </c>
      <c r="AP36" s="143">
        <f t="shared" si="51"/>
        <v>10411.937433015615</v>
      </c>
      <c r="AQ36" s="143">
        <f t="shared" si="51"/>
        <v>5205.9687165078076</v>
      </c>
      <c r="AR36" s="143">
        <v>0</v>
      </c>
      <c r="AS36" s="143">
        <v>0</v>
      </c>
      <c r="AT36" s="143">
        <v>0</v>
      </c>
      <c r="AU36" s="143">
        <v>0</v>
      </c>
      <c r="AV36" s="143">
        <v>0</v>
      </c>
      <c r="AW36" s="143">
        <v>0</v>
      </c>
      <c r="AX36" s="143">
        <v>0</v>
      </c>
      <c r="AY36" s="143">
        <v>0</v>
      </c>
      <c r="AZ36" s="143">
        <v>0</v>
      </c>
      <c r="BA36" s="143">
        <v>0</v>
      </c>
      <c r="BB36" s="143">
        <v>0</v>
      </c>
      <c r="BC36" s="143">
        <v>0</v>
      </c>
      <c r="BD36" s="143">
        <v>0</v>
      </c>
      <c r="BE36" s="143">
        <v>0</v>
      </c>
      <c r="BF36" s="143">
        <v>0</v>
      </c>
      <c r="BG36" s="143">
        <v>0</v>
      </c>
      <c r="BH36" s="143">
        <v>0</v>
      </c>
      <c r="BI36" s="143">
        <v>0</v>
      </c>
      <c r="BJ36" s="143">
        <v>0</v>
      </c>
      <c r="BK36" s="143">
        <v>0</v>
      </c>
      <c r="BL36" s="143">
        <v>0</v>
      </c>
      <c r="BM36" s="143">
        <v>0</v>
      </c>
      <c r="BN36" s="143">
        <v>0</v>
      </c>
      <c r="BO36" s="143">
        <v>0</v>
      </c>
      <c r="BP36" s="143">
        <v>0</v>
      </c>
      <c r="BQ36" s="143">
        <v>0</v>
      </c>
      <c r="BR36" s="143"/>
      <c r="BS36" s="143"/>
      <c r="BT36" s="143"/>
      <c r="BU36" s="143"/>
    </row>
    <row r="37" spans="1:73">
      <c r="A37" s="140"/>
      <c r="B37" s="140" t="s">
        <v>80</v>
      </c>
      <c r="C37" s="140"/>
      <c r="D37" s="137"/>
      <c r="E37" s="137"/>
      <c r="F37" s="137"/>
      <c r="G37" s="137"/>
      <c r="H37" s="143">
        <f t="shared" ref="H37:R37" si="52">H35-H36</f>
        <v>359211.84143903869</v>
      </c>
      <c r="I37" s="143">
        <f t="shared" si="52"/>
        <v>348799.90400602308</v>
      </c>
      <c r="J37" s="143">
        <f t="shared" si="52"/>
        <v>338387.96657300746</v>
      </c>
      <c r="K37" s="143">
        <f t="shared" si="52"/>
        <v>327976.02913999185</v>
      </c>
      <c r="L37" s="143">
        <f t="shared" si="52"/>
        <v>317564.09170697624</v>
      </c>
      <c r="M37" s="143">
        <f t="shared" si="52"/>
        <v>307152.15427396062</v>
      </c>
      <c r="N37" s="143">
        <f t="shared" si="52"/>
        <v>296740.21684094501</v>
      </c>
      <c r="O37" s="143">
        <f t="shared" si="52"/>
        <v>286328.2794079294</v>
      </c>
      <c r="P37" s="143">
        <f t="shared" si="52"/>
        <v>275916.34197491378</v>
      </c>
      <c r="Q37" s="143">
        <f t="shared" si="52"/>
        <v>265504.40454189817</v>
      </c>
      <c r="R37" s="143">
        <f t="shared" si="52"/>
        <v>255092.46710888256</v>
      </c>
      <c r="S37" s="143">
        <f>S35-S36</f>
        <v>244680.52967586694</v>
      </c>
      <c r="T37" s="143">
        <f t="shared" ref="T37:AL37" si="53">T35-T36</f>
        <v>234268.59224285133</v>
      </c>
      <c r="U37" s="143">
        <f t="shared" si="53"/>
        <v>223856.65480983572</v>
      </c>
      <c r="V37" s="143">
        <f t="shared" si="53"/>
        <v>213444.7173768201</v>
      </c>
      <c r="W37" s="143">
        <f t="shared" si="53"/>
        <v>203032.77994380449</v>
      </c>
      <c r="X37" s="143">
        <f t="shared" si="53"/>
        <v>192620.84251078888</v>
      </c>
      <c r="Y37" s="143">
        <f t="shared" si="53"/>
        <v>182208.90507777326</v>
      </c>
      <c r="Z37" s="143">
        <f t="shared" si="53"/>
        <v>171796.96764475765</v>
      </c>
      <c r="AA37" s="143">
        <f t="shared" si="53"/>
        <v>161385.03021174204</v>
      </c>
      <c r="AB37" s="143">
        <f t="shared" si="53"/>
        <v>150973.09277872642</v>
      </c>
      <c r="AC37" s="143">
        <f t="shared" si="53"/>
        <v>140561.15534571081</v>
      </c>
      <c r="AD37" s="143">
        <f t="shared" si="53"/>
        <v>130149.2179126952</v>
      </c>
      <c r="AE37" s="143">
        <f t="shared" si="53"/>
        <v>119737.28047967958</v>
      </c>
      <c r="AF37" s="143">
        <f t="shared" si="53"/>
        <v>109325.34304666397</v>
      </c>
      <c r="AG37" s="143">
        <f t="shared" si="53"/>
        <v>98913.405613648356</v>
      </c>
      <c r="AH37" s="143">
        <f t="shared" si="53"/>
        <v>88501.468180632743</v>
      </c>
      <c r="AI37" s="143">
        <f t="shared" si="53"/>
        <v>78089.530747617129</v>
      </c>
      <c r="AJ37" s="143">
        <f t="shared" si="53"/>
        <v>67677.593314601516</v>
      </c>
      <c r="AK37" s="143">
        <f t="shared" si="53"/>
        <v>57265.655881585903</v>
      </c>
      <c r="AL37" s="143">
        <f t="shared" si="53"/>
        <v>46853.718448570289</v>
      </c>
      <c r="AM37" s="143">
        <f t="shared" ref="AM37:AQ37" si="54">AM35-AM36</f>
        <v>36441.781015554676</v>
      </c>
      <c r="AN37" s="143">
        <f t="shared" si="54"/>
        <v>26029.843582539062</v>
      </c>
      <c r="AO37" s="143">
        <f t="shared" si="54"/>
        <v>15617.906149523447</v>
      </c>
      <c r="AP37" s="143">
        <f t="shared" si="54"/>
        <v>5205.9687165078321</v>
      </c>
      <c r="AQ37" s="143">
        <f t="shared" si="54"/>
        <v>2.4556356947869062E-11</v>
      </c>
      <c r="AR37" s="143">
        <v>0</v>
      </c>
      <c r="AS37" s="143">
        <v>0</v>
      </c>
      <c r="AT37" s="143">
        <v>0</v>
      </c>
      <c r="AU37" s="143">
        <v>0</v>
      </c>
      <c r="AV37" s="143">
        <v>0</v>
      </c>
      <c r="AW37" s="143">
        <v>0</v>
      </c>
      <c r="AX37" s="143">
        <v>0</v>
      </c>
      <c r="AY37" s="143">
        <v>0</v>
      </c>
      <c r="AZ37" s="143">
        <v>0</v>
      </c>
      <c r="BA37" s="143">
        <v>0</v>
      </c>
      <c r="BB37" s="143">
        <v>0</v>
      </c>
      <c r="BC37" s="143">
        <v>0</v>
      </c>
      <c r="BD37" s="143">
        <v>0</v>
      </c>
      <c r="BE37" s="143">
        <v>0</v>
      </c>
      <c r="BF37" s="143">
        <v>0</v>
      </c>
      <c r="BG37" s="143">
        <v>0</v>
      </c>
      <c r="BH37" s="143">
        <v>0</v>
      </c>
      <c r="BI37" s="143">
        <v>0</v>
      </c>
      <c r="BJ37" s="143">
        <v>0</v>
      </c>
      <c r="BK37" s="143">
        <v>0</v>
      </c>
      <c r="BL37" s="143">
        <v>0</v>
      </c>
      <c r="BM37" s="143">
        <v>0</v>
      </c>
      <c r="BN37" s="143">
        <v>0</v>
      </c>
      <c r="BO37" s="143">
        <v>0</v>
      </c>
      <c r="BP37" s="143">
        <v>0</v>
      </c>
      <c r="BQ37" s="143">
        <v>0</v>
      </c>
      <c r="BR37" s="143"/>
      <c r="BS37" s="143"/>
      <c r="BT37" s="143"/>
      <c r="BU37" s="143"/>
    </row>
    <row r="38" spans="1:73">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row>
    <row r="39" spans="1:73">
      <c r="A39" s="140" t="s">
        <v>92</v>
      </c>
      <c r="B39" s="140" t="s">
        <v>79</v>
      </c>
      <c r="C39" s="140"/>
      <c r="D39" s="137"/>
      <c r="E39" s="137"/>
      <c r="F39" s="137"/>
      <c r="G39" s="137"/>
      <c r="H39" s="143">
        <f>C10</f>
        <v>151136.66153089167</v>
      </c>
      <c r="I39" s="143">
        <f t="shared" ref="I39:AQ39" si="55">H41</f>
        <v>149247.45326175552</v>
      </c>
      <c r="J39" s="143">
        <f t="shared" si="55"/>
        <v>145469.03672348324</v>
      </c>
      <c r="K39" s="143">
        <f t="shared" si="55"/>
        <v>141690.62018521095</v>
      </c>
      <c r="L39" s="143">
        <f t="shared" si="55"/>
        <v>137912.20364693867</v>
      </c>
      <c r="M39" s="143">
        <f t="shared" si="55"/>
        <v>134133.78710866638</v>
      </c>
      <c r="N39" s="143">
        <f t="shared" si="55"/>
        <v>130355.37057039409</v>
      </c>
      <c r="O39" s="143">
        <f t="shared" si="55"/>
        <v>126576.95403212181</v>
      </c>
      <c r="P39" s="143">
        <f t="shared" si="55"/>
        <v>122798.53749384952</v>
      </c>
      <c r="Q39" s="143">
        <f t="shared" si="55"/>
        <v>119020.12095557724</v>
      </c>
      <c r="R39" s="143">
        <f t="shared" si="55"/>
        <v>115241.70441730495</v>
      </c>
      <c r="S39" s="143">
        <f t="shared" si="55"/>
        <v>111463.28787903266</v>
      </c>
      <c r="T39" s="143">
        <f t="shared" si="55"/>
        <v>107684.87134076038</v>
      </c>
      <c r="U39" s="143">
        <f t="shared" si="55"/>
        <v>103906.45480248809</v>
      </c>
      <c r="V39" s="143">
        <f t="shared" si="55"/>
        <v>100128.03826421581</v>
      </c>
      <c r="W39" s="143">
        <f t="shared" si="55"/>
        <v>96349.621725943522</v>
      </c>
      <c r="X39" s="143">
        <f t="shared" si="55"/>
        <v>92571.205187671236</v>
      </c>
      <c r="Y39" s="143">
        <f t="shared" si="55"/>
        <v>88792.78864939895</v>
      </c>
      <c r="Z39" s="143">
        <f t="shared" si="55"/>
        <v>85014.372111126664</v>
      </c>
      <c r="AA39" s="143">
        <f t="shared" si="55"/>
        <v>81235.955572854378</v>
      </c>
      <c r="AB39" s="143">
        <f t="shared" si="55"/>
        <v>77457.539034582092</v>
      </c>
      <c r="AC39" s="143">
        <f t="shared" si="55"/>
        <v>73679.122496309807</v>
      </c>
      <c r="AD39" s="143">
        <f t="shared" si="55"/>
        <v>69900.705958037521</v>
      </c>
      <c r="AE39" s="143">
        <f t="shared" si="55"/>
        <v>66122.289419765235</v>
      </c>
      <c r="AF39" s="143">
        <f t="shared" si="55"/>
        <v>62343.872881492942</v>
      </c>
      <c r="AG39" s="143">
        <f t="shared" si="55"/>
        <v>58565.456343220649</v>
      </c>
      <c r="AH39" s="143">
        <f t="shared" si="55"/>
        <v>54787.039804948356</v>
      </c>
      <c r="AI39" s="143">
        <f t="shared" si="55"/>
        <v>51008.623266676062</v>
      </c>
      <c r="AJ39" s="143">
        <f t="shared" si="55"/>
        <v>47230.206728403769</v>
      </c>
      <c r="AK39" s="143">
        <f t="shared" si="55"/>
        <v>43451.790190131476</v>
      </c>
      <c r="AL39" s="143">
        <f t="shared" si="55"/>
        <v>39673.373651859183</v>
      </c>
      <c r="AM39" s="143">
        <f t="shared" si="55"/>
        <v>35894.95711358689</v>
      </c>
      <c r="AN39" s="143">
        <f t="shared" si="55"/>
        <v>32116.540575314597</v>
      </c>
      <c r="AO39" s="143">
        <f t="shared" si="55"/>
        <v>28338.124037042304</v>
      </c>
      <c r="AP39" s="143">
        <f t="shared" si="55"/>
        <v>24559.707498770011</v>
      </c>
      <c r="AQ39" s="143">
        <f t="shared" si="55"/>
        <v>20781.290960497718</v>
      </c>
      <c r="AR39" s="143">
        <f t="shared" ref="AR39" si="56">AQ41</f>
        <v>17002.874422225424</v>
      </c>
      <c r="AS39" s="143">
        <f t="shared" ref="AS39" si="57">AR41</f>
        <v>13224.457883953133</v>
      </c>
      <c r="AT39" s="143">
        <f t="shared" ref="AT39" si="58">AS41</f>
        <v>9446.0413456808419</v>
      </c>
      <c r="AU39" s="143">
        <f t="shared" ref="AU39" si="59">AT41</f>
        <v>5667.6248074085506</v>
      </c>
      <c r="AV39" s="143">
        <f t="shared" ref="AV39" si="60">AU41</f>
        <v>1889.2082691362589</v>
      </c>
      <c r="AW39" s="143">
        <v>0</v>
      </c>
      <c r="AX39" s="143">
        <v>0</v>
      </c>
      <c r="AY39" s="143">
        <v>0</v>
      </c>
      <c r="AZ39" s="143">
        <v>0</v>
      </c>
      <c r="BA39" s="143">
        <v>0</v>
      </c>
      <c r="BB39" s="143">
        <v>0</v>
      </c>
      <c r="BC39" s="143">
        <v>0</v>
      </c>
      <c r="BD39" s="143">
        <v>0</v>
      </c>
      <c r="BE39" s="143">
        <v>0</v>
      </c>
      <c r="BF39" s="143">
        <v>0</v>
      </c>
      <c r="BG39" s="143">
        <v>0</v>
      </c>
      <c r="BH39" s="143">
        <v>0</v>
      </c>
      <c r="BI39" s="143">
        <v>0</v>
      </c>
      <c r="BJ39" s="143">
        <v>0</v>
      </c>
      <c r="BK39" s="143">
        <v>0</v>
      </c>
      <c r="BL39" s="143">
        <v>0</v>
      </c>
      <c r="BM39" s="143">
        <v>0</v>
      </c>
      <c r="BN39" s="143">
        <v>0</v>
      </c>
      <c r="BO39" s="143">
        <v>0</v>
      </c>
      <c r="BP39" s="143">
        <v>0</v>
      </c>
      <c r="BQ39" s="143">
        <v>0</v>
      </c>
      <c r="BR39" s="143"/>
      <c r="BS39" s="143"/>
      <c r="BT39" s="143"/>
      <c r="BU39" s="143"/>
    </row>
    <row r="40" spans="1:73">
      <c r="A40" s="140"/>
      <c r="B40" s="140" t="s">
        <v>1</v>
      </c>
      <c r="C40" s="140"/>
      <c r="D40" s="137"/>
      <c r="E40" s="137"/>
      <c r="F40" s="137"/>
      <c r="G40" s="137"/>
      <c r="H40" s="143">
        <f t="shared" ref="H40:AQ40" si="61">H10</f>
        <v>1889.2082691361459</v>
      </c>
      <c r="I40" s="143">
        <f t="shared" si="61"/>
        <v>3778.4165382722917</v>
      </c>
      <c r="J40" s="143">
        <f t="shared" si="61"/>
        <v>3778.4165382722917</v>
      </c>
      <c r="K40" s="143">
        <f t="shared" si="61"/>
        <v>3778.4165382722917</v>
      </c>
      <c r="L40" s="143">
        <f t="shared" si="61"/>
        <v>3778.4165382722917</v>
      </c>
      <c r="M40" s="143">
        <f t="shared" si="61"/>
        <v>3778.4165382722917</v>
      </c>
      <c r="N40" s="143">
        <f t="shared" si="61"/>
        <v>3778.4165382722917</v>
      </c>
      <c r="O40" s="143">
        <f t="shared" si="61"/>
        <v>3778.4165382722917</v>
      </c>
      <c r="P40" s="143">
        <f t="shared" si="61"/>
        <v>3778.4165382722917</v>
      </c>
      <c r="Q40" s="143">
        <f t="shared" si="61"/>
        <v>3778.4165382722917</v>
      </c>
      <c r="R40" s="143">
        <f t="shared" si="61"/>
        <v>3778.4165382722917</v>
      </c>
      <c r="S40" s="143">
        <f t="shared" si="61"/>
        <v>3778.4165382722917</v>
      </c>
      <c r="T40" s="143">
        <f t="shared" si="61"/>
        <v>3778.4165382722917</v>
      </c>
      <c r="U40" s="143">
        <f t="shared" si="61"/>
        <v>3778.4165382722917</v>
      </c>
      <c r="V40" s="143">
        <f t="shared" si="61"/>
        <v>3778.4165382722917</v>
      </c>
      <c r="W40" s="143">
        <f t="shared" si="61"/>
        <v>3778.4165382722917</v>
      </c>
      <c r="X40" s="143">
        <f t="shared" si="61"/>
        <v>3778.4165382722917</v>
      </c>
      <c r="Y40" s="143">
        <f t="shared" si="61"/>
        <v>3778.4165382722917</v>
      </c>
      <c r="Z40" s="143">
        <f t="shared" si="61"/>
        <v>3778.4165382722917</v>
      </c>
      <c r="AA40" s="143">
        <f t="shared" si="61"/>
        <v>3778.4165382722917</v>
      </c>
      <c r="AB40" s="143">
        <f t="shared" si="61"/>
        <v>3778.4165382722917</v>
      </c>
      <c r="AC40" s="143">
        <f t="shared" si="61"/>
        <v>3778.4165382722917</v>
      </c>
      <c r="AD40" s="143">
        <f t="shared" si="61"/>
        <v>3778.4165382722917</v>
      </c>
      <c r="AE40" s="143">
        <f t="shared" si="61"/>
        <v>3778.4165382722917</v>
      </c>
      <c r="AF40" s="143">
        <f t="shared" si="61"/>
        <v>3778.4165382722917</v>
      </c>
      <c r="AG40" s="143">
        <f t="shared" si="61"/>
        <v>3778.4165382722917</v>
      </c>
      <c r="AH40" s="143">
        <f t="shared" si="61"/>
        <v>3778.4165382722917</v>
      </c>
      <c r="AI40" s="143">
        <f t="shared" si="61"/>
        <v>3778.4165382722917</v>
      </c>
      <c r="AJ40" s="143">
        <f t="shared" si="61"/>
        <v>3778.4165382722917</v>
      </c>
      <c r="AK40" s="143">
        <f t="shared" si="61"/>
        <v>3778.4165382722917</v>
      </c>
      <c r="AL40" s="143">
        <f t="shared" si="61"/>
        <v>3778.4165382722917</v>
      </c>
      <c r="AM40" s="143">
        <f t="shared" si="61"/>
        <v>3778.4165382722917</v>
      </c>
      <c r="AN40" s="143">
        <f t="shared" si="61"/>
        <v>3778.4165382722917</v>
      </c>
      <c r="AO40" s="143">
        <f t="shared" si="61"/>
        <v>3778.4165382722917</v>
      </c>
      <c r="AP40" s="143">
        <f t="shared" si="61"/>
        <v>3778.4165382722917</v>
      </c>
      <c r="AQ40" s="143">
        <f t="shared" si="61"/>
        <v>3778.4165382722917</v>
      </c>
      <c r="AR40" s="143">
        <f t="shared" ref="AR40:AV40" si="62">AR10</f>
        <v>3778.4165382722917</v>
      </c>
      <c r="AS40" s="143">
        <f t="shared" si="62"/>
        <v>3778.4165382722917</v>
      </c>
      <c r="AT40" s="143">
        <f t="shared" si="62"/>
        <v>3778.4165382722917</v>
      </c>
      <c r="AU40" s="143">
        <f t="shared" si="62"/>
        <v>3778.4165382722917</v>
      </c>
      <c r="AV40" s="143">
        <f t="shared" si="62"/>
        <v>1889.2082691361459</v>
      </c>
      <c r="AW40" s="143">
        <v>0</v>
      </c>
      <c r="AX40" s="143">
        <v>0</v>
      </c>
      <c r="AY40" s="143">
        <v>0</v>
      </c>
      <c r="AZ40" s="143">
        <v>0</v>
      </c>
      <c r="BA40" s="143">
        <v>0</v>
      </c>
      <c r="BB40" s="143">
        <v>0</v>
      </c>
      <c r="BC40" s="143">
        <v>0</v>
      </c>
      <c r="BD40" s="143">
        <v>0</v>
      </c>
      <c r="BE40" s="143">
        <v>0</v>
      </c>
      <c r="BF40" s="143">
        <v>0</v>
      </c>
      <c r="BG40" s="143">
        <v>0</v>
      </c>
      <c r="BH40" s="143">
        <v>0</v>
      </c>
      <c r="BI40" s="143">
        <v>0</v>
      </c>
      <c r="BJ40" s="143">
        <v>0</v>
      </c>
      <c r="BK40" s="143">
        <v>0</v>
      </c>
      <c r="BL40" s="143">
        <v>0</v>
      </c>
      <c r="BM40" s="143">
        <v>0</v>
      </c>
      <c r="BN40" s="143">
        <v>0</v>
      </c>
      <c r="BO40" s="143">
        <v>0</v>
      </c>
      <c r="BP40" s="143">
        <v>0</v>
      </c>
      <c r="BQ40" s="143">
        <v>0</v>
      </c>
      <c r="BR40" s="143"/>
      <c r="BS40" s="143"/>
      <c r="BT40" s="143"/>
      <c r="BU40" s="143"/>
    </row>
    <row r="41" spans="1:73">
      <c r="A41" s="140"/>
      <c r="B41" s="140" t="s">
        <v>80</v>
      </c>
      <c r="C41" s="140"/>
      <c r="D41" s="137"/>
      <c r="E41" s="137"/>
      <c r="F41" s="137"/>
      <c r="G41" s="137"/>
      <c r="H41" s="143">
        <f t="shared" ref="H41:AQ41" si="63">H39-H40</f>
        <v>149247.45326175552</v>
      </c>
      <c r="I41" s="143">
        <f t="shared" si="63"/>
        <v>145469.03672348324</v>
      </c>
      <c r="J41" s="143">
        <f t="shared" si="63"/>
        <v>141690.62018521095</v>
      </c>
      <c r="K41" s="143">
        <f t="shared" si="63"/>
        <v>137912.20364693867</v>
      </c>
      <c r="L41" s="143">
        <f t="shared" si="63"/>
        <v>134133.78710866638</v>
      </c>
      <c r="M41" s="143">
        <f t="shared" si="63"/>
        <v>130355.37057039409</v>
      </c>
      <c r="N41" s="143">
        <f t="shared" si="63"/>
        <v>126576.95403212181</v>
      </c>
      <c r="O41" s="143">
        <f t="shared" si="63"/>
        <v>122798.53749384952</v>
      </c>
      <c r="P41" s="143">
        <f t="shared" si="63"/>
        <v>119020.12095557724</v>
      </c>
      <c r="Q41" s="143">
        <f t="shared" si="63"/>
        <v>115241.70441730495</v>
      </c>
      <c r="R41" s="143">
        <f t="shared" si="63"/>
        <v>111463.28787903266</v>
      </c>
      <c r="S41" s="143">
        <f t="shared" si="63"/>
        <v>107684.87134076038</v>
      </c>
      <c r="T41" s="143">
        <f t="shared" si="63"/>
        <v>103906.45480248809</v>
      </c>
      <c r="U41" s="143">
        <f t="shared" si="63"/>
        <v>100128.03826421581</v>
      </c>
      <c r="V41" s="143">
        <f t="shared" si="63"/>
        <v>96349.621725943522</v>
      </c>
      <c r="W41" s="143">
        <f t="shared" si="63"/>
        <v>92571.205187671236</v>
      </c>
      <c r="X41" s="143">
        <f t="shared" si="63"/>
        <v>88792.78864939895</v>
      </c>
      <c r="Y41" s="143">
        <f t="shared" si="63"/>
        <v>85014.372111126664</v>
      </c>
      <c r="Z41" s="143">
        <f t="shared" si="63"/>
        <v>81235.955572854378</v>
      </c>
      <c r="AA41" s="143">
        <f t="shared" si="63"/>
        <v>77457.539034582092</v>
      </c>
      <c r="AB41" s="143">
        <f t="shared" si="63"/>
        <v>73679.122496309807</v>
      </c>
      <c r="AC41" s="143">
        <f t="shared" si="63"/>
        <v>69900.705958037521</v>
      </c>
      <c r="AD41" s="143">
        <f t="shared" si="63"/>
        <v>66122.289419765235</v>
      </c>
      <c r="AE41" s="143">
        <f t="shared" si="63"/>
        <v>62343.872881492942</v>
      </c>
      <c r="AF41" s="143">
        <f t="shared" si="63"/>
        <v>58565.456343220649</v>
      </c>
      <c r="AG41" s="143">
        <f t="shared" si="63"/>
        <v>54787.039804948356</v>
      </c>
      <c r="AH41" s="143">
        <f t="shared" si="63"/>
        <v>51008.623266676062</v>
      </c>
      <c r="AI41" s="143">
        <f t="shared" si="63"/>
        <v>47230.206728403769</v>
      </c>
      <c r="AJ41" s="143">
        <f t="shared" si="63"/>
        <v>43451.790190131476</v>
      </c>
      <c r="AK41" s="143">
        <f t="shared" si="63"/>
        <v>39673.373651859183</v>
      </c>
      <c r="AL41" s="143">
        <f t="shared" si="63"/>
        <v>35894.95711358689</v>
      </c>
      <c r="AM41" s="143">
        <f t="shared" si="63"/>
        <v>32116.540575314597</v>
      </c>
      <c r="AN41" s="143">
        <f t="shared" si="63"/>
        <v>28338.124037042304</v>
      </c>
      <c r="AO41" s="143">
        <f t="shared" si="63"/>
        <v>24559.707498770011</v>
      </c>
      <c r="AP41" s="143">
        <f t="shared" si="63"/>
        <v>20781.290960497718</v>
      </c>
      <c r="AQ41" s="143">
        <f t="shared" si="63"/>
        <v>17002.874422225424</v>
      </c>
      <c r="AR41" s="143">
        <f t="shared" ref="AR41:AV41" si="64">AR39-AR40</f>
        <v>13224.457883953133</v>
      </c>
      <c r="AS41" s="143">
        <f t="shared" si="64"/>
        <v>9446.0413456808419</v>
      </c>
      <c r="AT41" s="143">
        <f t="shared" si="64"/>
        <v>5667.6248074085506</v>
      </c>
      <c r="AU41" s="143">
        <f t="shared" si="64"/>
        <v>1889.2082691362589</v>
      </c>
      <c r="AV41" s="143">
        <f t="shared" si="64"/>
        <v>1.1300471669528633E-10</v>
      </c>
      <c r="AW41" s="143">
        <v>0</v>
      </c>
      <c r="AX41" s="143">
        <v>0</v>
      </c>
      <c r="AY41" s="143">
        <v>0</v>
      </c>
      <c r="AZ41" s="143">
        <v>0</v>
      </c>
      <c r="BA41" s="143">
        <v>0</v>
      </c>
      <c r="BB41" s="143">
        <v>0</v>
      </c>
      <c r="BC41" s="143">
        <v>0</v>
      </c>
      <c r="BD41" s="143">
        <v>0</v>
      </c>
      <c r="BE41" s="143">
        <v>0</v>
      </c>
      <c r="BF41" s="143">
        <v>0</v>
      </c>
      <c r="BG41" s="143">
        <v>0</v>
      </c>
      <c r="BH41" s="143">
        <v>0</v>
      </c>
      <c r="BI41" s="143">
        <v>0</v>
      </c>
      <c r="BJ41" s="143">
        <v>0</v>
      </c>
      <c r="BK41" s="143">
        <v>0</v>
      </c>
      <c r="BL41" s="143">
        <v>0</v>
      </c>
      <c r="BM41" s="143">
        <v>0</v>
      </c>
      <c r="BN41" s="143">
        <v>0</v>
      </c>
      <c r="BO41" s="143">
        <v>0</v>
      </c>
      <c r="BP41" s="143">
        <v>0</v>
      </c>
      <c r="BQ41" s="143">
        <v>0</v>
      </c>
      <c r="BR41" s="143"/>
      <c r="BS41" s="143"/>
      <c r="BT41" s="143"/>
      <c r="BU41" s="143"/>
    </row>
    <row r="42" spans="1:73">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44"/>
    </row>
    <row r="43" spans="1:73">
      <c r="A43" s="140" t="s">
        <v>84</v>
      </c>
      <c r="B43" s="140" t="s">
        <v>79</v>
      </c>
      <c r="C43" s="140"/>
      <c r="D43" s="137"/>
      <c r="E43" s="137"/>
      <c r="F43" s="137"/>
      <c r="G43" s="137"/>
      <c r="H43" s="143">
        <f>C11</f>
        <v>673571.64936519833</v>
      </c>
      <c r="I43" s="143">
        <f t="shared" ref="I43:AV43" si="65">H45</f>
        <v>666087.51992780727</v>
      </c>
      <c r="J43" s="143">
        <f t="shared" si="65"/>
        <v>651119.26105302514</v>
      </c>
      <c r="K43" s="143">
        <f t="shared" si="65"/>
        <v>636151.00217824301</v>
      </c>
      <c r="L43" s="143">
        <f t="shared" si="65"/>
        <v>621182.74330346088</v>
      </c>
      <c r="M43" s="143">
        <f t="shared" si="65"/>
        <v>606214.48442867876</v>
      </c>
      <c r="N43" s="143">
        <f t="shared" si="65"/>
        <v>591246.22555389663</v>
      </c>
      <c r="O43" s="143">
        <f t="shared" si="65"/>
        <v>576277.9666791145</v>
      </c>
      <c r="P43" s="143">
        <f t="shared" si="65"/>
        <v>561309.70780433237</v>
      </c>
      <c r="Q43" s="143">
        <f t="shared" si="65"/>
        <v>546341.44892955024</v>
      </c>
      <c r="R43" s="143">
        <f t="shared" si="65"/>
        <v>531373.19005476811</v>
      </c>
      <c r="S43" s="143">
        <f t="shared" si="65"/>
        <v>516404.93117998593</v>
      </c>
      <c r="T43" s="143">
        <f t="shared" si="65"/>
        <v>501436.67230520374</v>
      </c>
      <c r="U43" s="143">
        <f t="shared" si="65"/>
        <v>486468.41343042155</v>
      </c>
      <c r="V43" s="143">
        <f t="shared" si="65"/>
        <v>471500.15455563937</v>
      </c>
      <c r="W43" s="143">
        <f t="shared" si="65"/>
        <v>456531.89568085718</v>
      </c>
      <c r="X43" s="143">
        <f t="shared" si="65"/>
        <v>441563.636806075</v>
      </c>
      <c r="Y43" s="143">
        <f t="shared" si="65"/>
        <v>426595.37793129281</v>
      </c>
      <c r="Z43" s="143">
        <f t="shared" si="65"/>
        <v>411627.11905651062</v>
      </c>
      <c r="AA43" s="143">
        <f t="shared" si="65"/>
        <v>396658.86018172844</v>
      </c>
      <c r="AB43" s="143">
        <f t="shared" si="65"/>
        <v>381690.60130694625</v>
      </c>
      <c r="AC43" s="143">
        <f t="shared" si="65"/>
        <v>366722.34243216406</v>
      </c>
      <c r="AD43" s="143">
        <f t="shared" si="65"/>
        <v>351754.08355738188</v>
      </c>
      <c r="AE43" s="143">
        <f t="shared" si="65"/>
        <v>336785.82468259969</v>
      </c>
      <c r="AF43" s="143">
        <f t="shared" si="65"/>
        <v>321817.5658078175</v>
      </c>
      <c r="AG43" s="143">
        <f t="shared" si="65"/>
        <v>306849.30693303532</v>
      </c>
      <c r="AH43" s="143">
        <f t="shared" si="65"/>
        <v>291881.04805825313</v>
      </c>
      <c r="AI43" s="143">
        <f t="shared" si="65"/>
        <v>276912.78918347094</v>
      </c>
      <c r="AJ43" s="143">
        <f t="shared" si="65"/>
        <v>261944.53030868876</v>
      </c>
      <c r="AK43" s="143">
        <f t="shared" si="65"/>
        <v>246976.27143390657</v>
      </c>
      <c r="AL43" s="143">
        <f t="shared" si="65"/>
        <v>232008.01255912439</v>
      </c>
      <c r="AM43" s="143">
        <f t="shared" si="65"/>
        <v>217039.7536843422</v>
      </c>
      <c r="AN43" s="143">
        <f t="shared" si="65"/>
        <v>202071.49480956001</v>
      </c>
      <c r="AO43" s="143">
        <f t="shared" si="65"/>
        <v>187103.23593477783</v>
      </c>
      <c r="AP43" s="143">
        <f t="shared" si="65"/>
        <v>172134.97705999564</v>
      </c>
      <c r="AQ43" s="143">
        <f t="shared" si="65"/>
        <v>157166.71818521345</v>
      </c>
      <c r="AR43" s="143">
        <f t="shared" si="65"/>
        <v>142198.45931043127</v>
      </c>
      <c r="AS43" s="143">
        <f t="shared" si="65"/>
        <v>127230.20043564908</v>
      </c>
      <c r="AT43" s="143">
        <f t="shared" si="65"/>
        <v>112261.94156086689</v>
      </c>
      <c r="AU43" s="143">
        <f t="shared" si="65"/>
        <v>97293.682686084707</v>
      </c>
      <c r="AV43" s="143">
        <f t="shared" si="65"/>
        <v>82325.42381130252</v>
      </c>
      <c r="AW43" s="143">
        <f t="shared" ref="AW43" si="66">AV45</f>
        <v>67357.164936520334</v>
      </c>
      <c r="AX43" s="143">
        <f t="shared" ref="AX43" si="67">AW45</f>
        <v>52388.906061738147</v>
      </c>
      <c r="AY43" s="143">
        <f t="shared" ref="AY43" si="68">AX45</f>
        <v>37420.647186955961</v>
      </c>
      <c r="AZ43" s="143">
        <f t="shared" ref="AZ43" si="69">AY45</f>
        <v>22452.388312173774</v>
      </c>
      <c r="BA43" s="143">
        <f t="shared" ref="BA43" si="70">AZ45</f>
        <v>7484.1294373915898</v>
      </c>
      <c r="BB43" s="143">
        <v>0</v>
      </c>
      <c r="BC43" s="143">
        <v>0</v>
      </c>
      <c r="BD43" s="143">
        <v>0</v>
      </c>
      <c r="BE43" s="143">
        <v>0</v>
      </c>
      <c r="BF43" s="143">
        <v>0</v>
      </c>
      <c r="BG43" s="143">
        <v>0</v>
      </c>
      <c r="BH43" s="143">
        <v>0</v>
      </c>
      <c r="BI43" s="143">
        <v>0</v>
      </c>
      <c r="BJ43" s="143">
        <v>0</v>
      </c>
      <c r="BK43" s="143">
        <v>0</v>
      </c>
      <c r="BL43" s="143">
        <v>0</v>
      </c>
      <c r="BM43" s="143">
        <v>0</v>
      </c>
      <c r="BN43" s="143">
        <v>0</v>
      </c>
      <c r="BO43" s="143">
        <v>0</v>
      </c>
      <c r="BP43" s="143">
        <v>0</v>
      </c>
      <c r="BQ43" s="143">
        <v>0</v>
      </c>
      <c r="BR43" s="143"/>
      <c r="BS43" s="143"/>
      <c r="BT43" s="143"/>
      <c r="BU43" s="143"/>
    </row>
    <row r="44" spans="1:73">
      <c r="A44" s="140"/>
      <c r="B44" s="140" t="s">
        <v>1</v>
      </c>
      <c r="C44" s="140"/>
      <c r="D44" s="137"/>
      <c r="E44" s="137"/>
      <c r="F44" s="137"/>
      <c r="G44" s="137"/>
      <c r="H44" s="143">
        <f t="shared" ref="H44:AV44" si="71">H11</f>
        <v>7484.1294373910923</v>
      </c>
      <c r="I44" s="143">
        <f t="shared" si="71"/>
        <v>14968.258874782185</v>
      </c>
      <c r="J44" s="143">
        <f t="shared" si="71"/>
        <v>14968.258874782185</v>
      </c>
      <c r="K44" s="143">
        <f t="shared" si="71"/>
        <v>14968.258874782185</v>
      </c>
      <c r="L44" s="143">
        <f t="shared" si="71"/>
        <v>14968.258874782185</v>
      </c>
      <c r="M44" s="143">
        <f t="shared" si="71"/>
        <v>14968.258874782185</v>
      </c>
      <c r="N44" s="143">
        <f t="shared" si="71"/>
        <v>14968.258874782185</v>
      </c>
      <c r="O44" s="143">
        <f t="shared" si="71"/>
        <v>14968.258874782185</v>
      </c>
      <c r="P44" s="143">
        <f t="shared" si="71"/>
        <v>14968.258874782185</v>
      </c>
      <c r="Q44" s="143">
        <f t="shared" si="71"/>
        <v>14968.258874782185</v>
      </c>
      <c r="R44" s="143">
        <f t="shared" si="71"/>
        <v>14968.258874782185</v>
      </c>
      <c r="S44" s="143">
        <f t="shared" si="71"/>
        <v>14968.258874782185</v>
      </c>
      <c r="T44" s="143">
        <f t="shared" si="71"/>
        <v>14968.258874782185</v>
      </c>
      <c r="U44" s="143">
        <f t="shared" si="71"/>
        <v>14968.258874782185</v>
      </c>
      <c r="V44" s="143">
        <f t="shared" si="71"/>
        <v>14968.258874782185</v>
      </c>
      <c r="W44" s="143">
        <f t="shared" si="71"/>
        <v>14968.258874782185</v>
      </c>
      <c r="X44" s="143">
        <f t="shared" si="71"/>
        <v>14968.258874782185</v>
      </c>
      <c r="Y44" s="143">
        <f t="shared" si="71"/>
        <v>14968.258874782185</v>
      </c>
      <c r="Z44" s="143">
        <f t="shared" si="71"/>
        <v>14968.258874782185</v>
      </c>
      <c r="AA44" s="143">
        <f t="shared" si="71"/>
        <v>14968.258874782185</v>
      </c>
      <c r="AB44" s="143">
        <f t="shared" si="71"/>
        <v>14968.258874782185</v>
      </c>
      <c r="AC44" s="143">
        <f t="shared" si="71"/>
        <v>14968.258874782185</v>
      </c>
      <c r="AD44" s="143">
        <f t="shared" si="71"/>
        <v>14968.258874782185</v>
      </c>
      <c r="AE44" s="143">
        <f t="shared" si="71"/>
        <v>14968.258874782185</v>
      </c>
      <c r="AF44" s="143">
        <f t="shared" si="71"/>
        <v>14968.258874782185</v>
      </c>
      <c r="AG44" s="143">
        <f t="shared" si="71"/>
        <v>14968.258874782185</v>
      </c>
      <c r="AH44" s="143">
        <f t="shared" si="71"/>
        <v>14968.258874782185</v>
      </c>
      <c r="AI44" s="143">
        <f t="shared" si="71"/>
        <v>14968.258874782185</v>
      </c>
      <c r="AJ44" s="143">
        <f t="shared" si="71"/>
        <v>14968.258874782185</v>
      </c>
      <c r="AK44" s="143">
        <f t="shared" si="71"/>
        <v>14968.258874782185</v>
      </c>
      <c r="AL44" s="143">
        <f t="shared" si="71"/>
        <v>14968.258874782185</v>
      </c>
      <c r="AM44" s="143">
        <f t="shared" si="71"/>
        <v>14968.258874782185</v>
      </c>
      <c r="AN44" s="143">
        <f t="shared" si="71"/>
        <v>14968.258874782185</v>
      </c>
      <c r="AO44" s="143">
        <f t="shared" si="71"/>
        <v>14968.258874782185</v>
      </c>
      <c r="AP44" s="143">
        <f t="shared" si="71"/>
        <v>14968.258874782185</v>
      </c>
      <c r="AQ44" s="143">
        <f t="shared" si="71"/>
        <v>14968.258874782185</v>
      </c>
      <c r="AR44" s="143">
        <f t="shared" si="71"/>
        <v>14968.258874782185</v>
      </c>
      <c r="AS44" s="143">
        <f t="shared" si="71"/>
        <v>14968.258874782185</v>
      </c>
      <c r="AT44" s="143">
        <f t="shared" si="71"/>
        <v>14968.258874782185</v>
      </c>
      <c r="AU44" s="143">
        <f t="shared" si="71"/>
        <v>14968.258874782185</v>
      </c>
      <c r="AV44" s="143">
        <f t="shared" si="71"/>
        <v>14968.258874782185</v>
      </c>
      <c r="AW44" s="143">
        <f t="shared" ref="AW44:BA44" si="72">AW11</f>
        <v>14968.258874782185</v>
      </c>
      <c r="AX44" s="143">
        <f t="shared" si="72"/>
        <v>14968.258874782185</v>
      </c>
      <c r="AY44" s="143">
        <f t="shared" si="72"/>
        <v>14968.258874782185</v>
      </c>
      <c r="AZ44" s="143">
        <f t="shared" si="72"/>
        <v>14968.258874782185</v>
      </c>
      <c r="BA44" s="143">
        <f t="shared" si="72"/>
        <v>7484.1294373910923</v>
      </c>
      <c r="BB44" s="143">
        <v>0</v>
      </c>
      <c r="BC44" s="143">
        <v>0</v>
      </c>
      <c r="BD44" s="143">
        <v>0</v>
      </c>
      <c r="BE44" s="143">
        <v>0</v>
      </c>
      <c r="BF44" s="143">
        <v>0</v>
      </c>
      <c r="BG44" s="143">
        <v>0</v>
      </c>
      <c r="BH44" s="143">
        <v>0</v>
      </c>
      <c r="BI44" s="143">
        <v>0</v>
      </c>
      <c r="BJ44" s="143">
        <v>0</v>
      </c>
      <c r="BK44" s="143">
        <v>0</v>
      </c>
      <c r="BL44" s="143">
        <v>0</v>
      </c>
      <c r="BM44" s="143">
        <v>0</v>
      </c>
      <c r="BN44" s="143">
        <v>0</v>
      </c>
      <c r="BO44" s="143">
        <v>0</v>
      </c>
      <c r="BP44" s="143">
        <v>0</v>
      </c>
      <c r="BQ44" s="143">
        <v>0</v>
      </c>
      <c r="BR44" s="143"/>
      <c r="BS44" s="143"/>
      <c r="BT44" s="143"/>
      <c r="BU44" s="143"/>
    </row>
    <row r="45" spans="1:73">
      <c r="A45" s="140"/>
      <c r="B45" s="140" t="s">
        <v>80</v>
      </c>
      <c r="C45" s="140"/>
      <c r="D45" s="137"/>
      <c r="E45" s="137"/>
      <c r="F45" s="137"/>
      <c r="G45" s="137"/>
      <c r="H45" s="143">
        <f t="shared" ref="H45:AV45" si="73">H43-H44</f>
        <v>666087.51992780727</v>
      </c>
      <c r="I45" s="143">
        <f t="shared" si="73"/>
        <v>651119.26105302514</v>
      </c>
      <c r="J45" s="143">
        <f t="shared" si="73"/>
        <v>636151.00217824301</v>
      </c>
      <c r="K45" s="143">
        <f t="shared" si="73"/>
        <v>621182.74330346088</v>
      </c>
      <c r="L45" s="143">
        <f t="shared" si="73"/>
        <v>606214.48442867876</v>
      </c>
      <c r="M45" s="143">
        <f t="shared" si="73"/>
        <v>591246.22555389663</v>
      </c>
      <c r="N45" s="143">
        <f t="shared" si="73"/>
        <v>576277.9666791145</v>
      </c>
      <c r="O45" s="143">
        <f t="shared" si="73"/>
        <v>561309.70780433237</v>
      </c>
      <c r="P45" s="143">
        <f t="shared" si="73"/>
        <v>546341.44892955024</v>
      </c>
      <c r="Q45" s="143">
        <f t="shared" si="73"/>
        <v>531373.19005476811</v>
      </c>
      <c r="R45" s="143">
        <f t="shared" si="73"/>
        <v>516404.93117998593</v>
      </c>
      <c r="S45" s="143">
        <f t="shared" si="73"/>
        <v>501436.67230520374</v>
      </c>
      <c r="T45" s="143">
        <f t="shared" si="73"/>
        <v>486468.41343042155</v>
      </c>
      <c r="U45" s="143">
        <f t="shared" si="73"/>
        <v>471500.15455563937</v>
      </c>
      <c r="V45" s="143">
        <f t="shared" si="73"/>
        <v>456531.89568085718</v>
      </c>
      <c r="W45" s="143">
        <f t="shared" si="73"/>
        <v>441563.636806075</v>
      </c>
      <c r="X45" s="143">
        <f t="shared" si="73"/>
        <v>426595.37793129281</v>
      </c>
      <c r="Y45" s="143">
        <f t="shared" si="73"/>
        <v>411627.11905651062</v>
      </c>
      <c r="Z45" s="143">
        <f t="shared" si="73"/>
        <v>396658.86018172844</v>
      </c>
      <c r="AA45" s="143">
        <f t="shared" si="73"/>
        <v>381690.60130694625</v>
      </c>
      <c r="AB45" s="143">
        <f t="shared" si="73"/>
        <v>366722.34243216406</v>
      </c>
      <c r="AC45" s="143">
        <f t="shared" si="73"/>
        <v>351754.08355738188</v>
      </c>
      <c r="AD45" s="143">
        <f t="shared" si="73"/>
        <v>336785.82468259969</v>
      </c>
      <c r="AE45" s="143">
        <f t="shared" si="73"/>
        <v>321817.5658078175</v>
      </c>
      <c r="AF45" s="143">
        <f t="shared" si="73"/>
        <v>306849.30693303532</v>
      </c>
      <c r="AG45" s="143">
        <f t="shared" si="73"/>
        <v>291881.04805825313</v>
      </c>
      <c r="AH45" s="143">
        <f t="shared" si="73"/>
        <v>276912.78918347094</v>
      </c>
      <c r="AI45" s="143">
        <f t="shared" si="73"/>
        <v>261944.53030868876</v>
      </c>
      <c r="AJ45" s="143">
        <f t="shared" si="73"/>
        <v>246976.27143390657</v>
      </c>
      <c r="AK45" s="143">
        <f t="shared" si="73"/>
        <v>232008.01255912439</v>
      </c>
      <c r="AL45" s="143">
        <f t="shared" si="73"/>
        <v>217039.7536843422</v>
      </c>
      <c r="AM45" s="143">
        <f t="shared" si="73"/>
        <v>202071.49480956001</v>
      </c>
      <c r="AN45" s="143">
        <f t="shared" si="73"/>
        <v>187103.23593477783</v>
      </c>
      <c r="AO45" s="143">
        <f t="shared" si="73"/>
        <v>172134.97705999564</v>
      </c>
      <c r="AP45" s="143">
        <f t="shared" si="73"/>
        <v>157166.71818521345</v>
      </c>
      <c r="AQ45" s="143">
        <f t="shared" si="73"/>
        <v>142198.45931043127</v>
      </c>
      <c r="AR45" s="143">
        <f t="shared" si="73"/>
        <v>127230.20043564908</v>
      </c>
      <c r="AS45" s="143">
        <f t="shared" si="73"/>
        <v>112261.94156086689</v>
      </c>
      <c r="AT45" s="143">
        <f t="shared" si="73"/>
        <v>97293.682686084707</v>
      </c>
      <c r="AU45" s="143">
        <f t="shared" si="73"/>
        <v>82325.42381130252</v>
      </c>
      <c r="AV45" s="143">
        <f t="shared" si="73"/>
        <v>67357.164936520334</v>
      </c>
      <c r="AW45" s="143">
        <f t="shared" ref="AW45:BA45" si="74">AW43-AW44</f>
        <v>52388.906061738147</v>
      </c>
      <c r="AX45" s="143">
        <f t="shared" si="74"/>
        <v>37420.647186955961</v>
      </c>
      <c r="AY45" s="143">
        <f t="shared" si="74"/>
        <v>22452.388312173774</v>
      </c>
      <c r="AZ45" s="143">
        <f t="shared" si="74"/>
        <v>7484.1294373915898</v>
      </c>
      <c r="BA45" s="143">
        <f t="shared" si="74"/>
        <v>4.9749360186979175E-10</v>
      </c>
      <c r="BB45" s="143">
        <v>0</v>
      </c>
      <c r="BC45" s="143">
        <v>0</v>
      </c>
      <c r="BD45" s="143">
        <v>0</v>
      </c>
      <c r="BE45" s="143">
        <v>0</v>
      </c>
      <c r="BF45" s="143">
        <v>0</v>
      </c>
      <c r="BG45" s="143">
        <v>0</v>
      </c>
      <c r="BH45" s="143">
        <v>0</v>
      </c>
      <c r="BI45" s="143">
        <v>0</v>
      </c>
      <c r="BJ45" s="143">
        <v>0</v>
      </c>
      <c r="BK45" s="143">
        <v>0</v>
      </c>
      <c r="BL45" s="143">
        <v>0</v>
      </c>
      <c r="BM45" s="143">
        <v>0</v>
      </c>
      <c r="BN45" s="143">
        <v>0</v>
      </c>
      <c r="BO45" s="143">
        <v>0</v>
      </c>
      <c r="BP45" s="143">
        <v>0</v>
      </c>
      <c r="BQ45" s="143">
        <v>0</v>
      </c>
      <c r="BR45" s="143"/>
      <c r="BS45" s="143"/>
      <c r="BT45" s="143"/>
      <c r="BU45" s="143"/>
    </row>
    <row r="46" spans="1:73">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BT46" s="144"/>
      <c r="BU46" s="144"/>
    </row>
    <row r="47" spans="1:73">
      <c r="A47" s="140" t="s">
        <v>85</v>
      </c>
      <c r="B47" s="140" t="s">
        <v>79</v>
      </c>
      <c r="C47" s="140"/>
      <c r="D47" s="137"/>
      <c r="E47" s="137"/>
      <c r="F47" s="137"/>
      <c r="G47" s="137"/>
      <c r="H47" s="143">
        <f>C12</f>
        <v>31812260.980786972</v>
      </c>
      <c r="I47" s="143">
        <f t="shared" ref="I47:BA47" si="75">H49</f>
        <v>31494138.3709791</v>
      </c>
      <c r="J47" s="143">
        <f t="shared" si="75"/>
        <v>30857893.151363362</v>
      </c>
      <c r="K47" s="143">
        <f t="shared" si="75"/>
        <v>30221647.931747623</v>
      </c>
      <c r="L47" s="143">
        <f t="shared" si="75"/>
        <v>29585402.712131884</v>
      </c>
      <c r="M47" s="143">
        <f t="shared" si="75"/>
        <v>28949157.492516145</v>
      </c>
      <c r="N47" s="143">
        <f t="shared" si="75"/>
        <v>28312912.272900406</v>
      </c>
      <c r="O47" s="143">
        <f t="shared" si="75"/>
        <v>27676667.053284667</v>
      </c>
      <c r="P47" s="143">
        <f t="shared" si="75"/>
        <v>27040421.833668929</v>
      </c>
      <c r="Q47" s="143">
        <f t="shared" si="75"/>
        <v>26404176.61405319</v>
      </c>
      <c r="R47" s="143">
        <f t="shared" si="75"/>
        <v>25767931.394437451</v>
      </c>
      <c r="S47" s="143">
        <f t="shared" si="75"/>
        <v>25131686.174821712</v>
      </c>
      <c r="T47" s="143">
        <f t="shared" si="75"/>
        <v>24495440.955205973</v>
      </c>
      <c r="U47" s="143">
        <f t="shared" si="75"/>
        <v>23859195.735590234</v>
      </c>
      <c r="V47" s="143">
        <f t="shared" si="75"/>
        <v>23222950.515974496</v>
      </c>
      <c r="W47" s="143">
        <f t="shared" si="75"/>
        <v>22586705.296358757</v>
      </c>
      <c r="X47" s="143">
        <f t="shared" si="75"/>
        <v>21950460.076743018</v>
      </c>
      <c r="Y47" s="143">
        <f t="shared" si="75"/>
        <v>21314214.857127279</v>
      </c>
      <c r="Z47" s="143">
        <f t="shared" si="75"/>
        <v>20677969.63751154</v>
      </c>
      <c r="AA47" s="143">
        <f t="shared" si="75"/>
        <v>20041724.417895801</v>
      </c>
      <c r="AB47" s="143">
        <f t="shared" si="75"/>
        <v>19405479.198280063</v>
      </c>
      <c r="AC47" s="143">
        <f t="shared" si="75"/>
        <v>18769233.978664324</v>
      </c>
      <c r="AD47" s="143">
        <f t="shared" si="75"/>
        <v>18132988.759048585</v>
      </c>
      <c r="AE47" s="143">
        <f t="shared" si="75"/>
        <v>17496743.539432846</v>
      </c>
      <c r="AF47" s="143">
        <f t="shared" si="75"/>
        <v>16860498.319817107</v>
      </c>
      <c r="AG47" s="143">
        <f t="shared" si="75"/>
        <v>16224253.100201368</v>
      </c>
      <c r="AH47" s="143">
        <f t="shared" si="75"/>
        <v>15588007.880585629</v>
      </c>
      <c r="AI47" s="143">
        <f t="shared" si="75"/>
        <v>14951762.660969891</v>
      </c>
      <c r="AJ47" s="143">
        <f t="shared" si="75"/>
        <v>14315517.441354152</v>
      </c>
      <c r="AK47" s="143">
        <f t="shared" si="75"/>
        <v>13679272.221738413</v>
      </c>
      <c r="AL47" s="143">
        <f t="shared" si="75"/>
        <v>13043027.002122674</v>
      </c>
      <c r="AM47" s="143">
        <f t="shared" si="75"/>
        <v>12406781.782506935</v>
      </c>
      <c r="AN47" s="143">
        <f t="shared" si="75"/>
        <v>11770536.562891196</v>
      </c>
      <c r="AO47" s="143">
        <f t="shared" si="75"/>
        <v>11134291.343275458</v>
      </c>
      <c r="AP47" s="143">
        <f t="shared" si="75"/>
        <v>10498046.123659719</v>
      </c>
      <c r="AQ47" s="143">
        <f t="shared" si="75"/>
        <v>9861800.9040439799</v>
      </c>
      <c r="AR47" s="143">
        <f t="shared" si="75"/>
        <v>9225555.6844282411</v>
      </c>
      <c r="AS47" s="143">
        <f t="shared" si="75"/>
        <v>8589310.4648125023</v>
      </c>
      <c r="AT47" s="143">
        <f t="shared" si="75"/>
        <v>7953065.2451967625</v>
      </c>
      <c r="AU47" s="143">
        <f t="shared" si="75"/>
        <v>7316820.0255810227</v>
      </c>
      <c r="AV47" s="143">
        <f t="shared" si="75"/>
        <v>6680574.805965283</v>
      </c>
      <c r="AW47" s="143">
        <f t="shared" si="75"/>
        <v>6044329.5863495432</v>
      </c>
      <c r="AX47" s="143">
        <f t="shared" si="75"/>
        <v>5408084.3667338034</v>
      </c>
      <c r="AY47" s="143">
        <f t="shared" si="75"/>
        <v>4771839.1471180636</v>
      </c>
      <c r="AZ47" s="143">
        <f t="shared" si="75"/>
        <v>4135593.9275023243</v>
      </c>
      <c r="BA47" s="143">
        <f t="shared" si="75"/>
        <v>3499348.707886585</v>
      </c>
      <c r="BB47" s="143">
        <f t="shared" ref="BB47" si="76">BA49</f>
        <v>2863103.4882708457</v>
      </c>
      <c r="BC47" s="143">
        <f t="shared" ref="BC47" si="77">BB49</f>
        <v>2226858.2686551064</v>
      </c>
      <c r="BD47" s="143">
        <f t="shared" ref="BD47" si="78">BC49</f>
        <v>1590613.0490393671</v>
      </c>
      <c r="BE47" s="143">
        <f t="shared" ref="BE47" si="79">BD49</f>
        <v>954367.8294236277</v>
      </c>
      <c r="BF47" s="143">
        <f t="shared" ref="BF47" si="80">BE49</f>
        <v>318122.60980788828</v>
      </c>
      <c r="BG47" s="143">
        <v>0</v>
      </c>
      <c r="BH47" s="143">
        <v>0</v>
      </c>
      <c r="BI47" s="143">
        <v>0</v>
      </c>
      <c r="BJ47" s="143">
        <v>0</v>
      </c>
      <c r="BK47" s="143">
        <v>0</v>
      </c>
      <c r="BL47" s="143">
        <v>0</v>
      </c>
      <c r="BM47" s="143">
        <v>0</v>
      </c>
      <c r="BN47" s="143">
        <v>0</v>
      </c>
      <c r="BO47" s="143">
        <v>0</v>
      </c>
      <c r="BP47" s="143">
        <v>0</v>
      </c>
      <c r="BQ47" s="143">
        <v>0</v>
      </c>
      <c r="BR47" s="143"/>
      <c r="BS47" s="143"/>
      <c r="BT47" s="143"/>
      <c r="BU47" s="143"/>
    </row>
    <row r="48" spans="1:73">
      <c r="A48" s="140"/>
      <c r="B48" s="140" t="s">
        <v>1</v>
      </c>
      <c r="C48" s="140"/>
      <c r="D48" s="137"/>
      <c r="E48" s="137"/>
      <c r="F48" s="137"/>
      <c r="G48" s="137"/>
      <c r="H48" s="143">
        <f t="shared" ref="H48:BA48" si="81">H12</f>
        <v>318122.60980786971</v>
      </c>
      <c r="I48" s="143">
        <f t="shared" si="81"/>
        <v>636245.21961573942</v>
      </c>
      <c r="J48" s="143">
        <f t="shared" si="81"/>
        <v>636245.21961573942</v>
      </c>
      <c r="K48" s="143">
        <f t="shared" si="81"/>
        <v>636245.21961573942</v>
      </c>
      <c r="L48" s="143">
        <f t="shared" si="81"/>
        <v>636245.21961573942</v>
      </c>
      <c r="M48" s="143">
        <f t="shared" si="81"/>
        <v>636245.21961573942</v>
      </c>
      <c r="N48" s="143">
        <f t="shared" si="81"/>
        <v>636245.21961573942</v>
      </c>
      <c r="O48" s="143">
        <f t="shared" si="81"/>
        <v>636245.21961573942</v>
      </c>
      <c r="P48" s="143">
        <f t="shared" si="81"/>
        <v>636245.21961573942</v>
      </c>
      <c r="Q48" s="143">
        <f t="shared" si="81"/>
        <v>636245.21961573942</v>
      </c>
      <c r="R48" s="143">
        <f t="shared" si="81"/>
        <v>636245.21961573942</v>
      </c>
      <c r="S48" s="143">
        <f t="shared" si="81"/>
        <v>636245.21961573942</v>
      </c>
      <c r="T48" s="143">
        <f t="shared" si="81"/>
        <v>636245.21961573942</v>
      </c>
      <c r="U48" s="143">
        <f t="shared" si="81"/>
        <v>636245.21961573942</v>
      </c>
      <c r="V48" s="143">
        <f t="shared" si="81"/>
        <v>636245.21961573942</v>
      </c>
      <c r="W48" s="143">
        <f t="shared" si="81"/>
        <v>636245.21961573942</v>
      </c>
      <c r="X48" s="143">
        <f t="shared" si="81"/>
        <v>636245.21961573942</v>
      </c>
      <c r="Y48" s="143">
        <f t="shared" si="81"/>
        <v>636245.21961573942</v>
      </c>
      <c r="Z48" s="143">
        <f t="shared" si="81"/>
        <v>636245.21961573942</v>
      </c>
      <c r="AA48" s="143">
        <f t="shared" si="81"/>
        <v>636245.21961573942</v>
      </c>
      <c r="AB48" s="143">
        <f t="shared" si="81"/>
        <v>636245.21961573942</v>
      </c>
      <c r="AC48" s="143">
        <f t="shared" si="81"/>
        <v>636245.21961573942</v>
      </c>
      <c r="AD48" s="143">
        <f t="shared" si="81"/>
        <v>636245.21961573942</v>
      </c>
      <c r="AE48" s="143">
        <f t="shared" si="81"/>
        <v>636245.21961573942</v>
      </c>
      <c r="AF48" s="143">
        <f t="shared" si="81"/>
        <v>636245.21961573942</v>
      </c>
      <c r="AG48" s="143">
        <f t="shared" si="81"/>
        <v>636245.21961573942</v>
      </c>
      <c r="AH48" s="143">
        <f t="shared" si="81"/>
        <v>636245.21961573942</v>
      </c>
      <c r="AI48" s="143">
        <f t="shared" si="81"/>
        <v>636245.21961573942</v>
      </c>
      <c r="AJ48" s="143">
        <f t="shared" si="81"/>
        <v>636245.21961573942</v>
      </c>
      <c r="AK48" s="143">
        <f t="shared" si="81"/>
        <v>636245.21961573942</v>
      </c>
      <c r="AL48" s="143">
        <f t="shared" si="81"/>
        <v>636245.21961573942</v>
      </c>
      <c r="AM48" s="143">
        <f t="shared" si="81"/>
        <v>636245.21961573942</v>
      </c>
      <c r="AN48" s="143">
        <f t="shared" si="81"/>
        <v>636245.21961573942</v>
      </c>
      <c r="AO48" s="143">
        <f t="shared" si="81"/>
        <v>636245.21961573942</v>
      </c>
      <c r="AP48" s="143">
        <f t="shared" si="81"/>
        <v>636245.21961573942</v>
      </c>
      <c r="AQ48" s="143">
        <f t="shared" si="81"/>
        <v>636245.21961573942</v>
      </c>
      <c r="AR48" s="143">
        <f t="shared" si="81"/>
        <v>636245.21961573942</v>
      </c>
      <c r="AS48" s="143">
        <f t="shared" si="81"/>
        <v>636245.21961573942</v>
      </c>
      <c r="AT48" s="143">
        <f t="shared" si="81"/>
        <v>636245.21961573942</v>
      </c>
      <c r="AU48" s="143">
        <f t="shared" si="81"/>
        <v>636245.21961573942</v>
      </c>
      <c r="AV48" s="143">
        <f t="shared" si="81"/>
        <v>636245.21961573942</v>
      </c>
      <c r="AW48" s="143">
        <f t="shared" si="81"/>
        <v>636245.21961573942</v>
      </c>
      <c r="AX48" s="143">
        <f t="shared" si="81"/>
        <v>636245.21961573942</v>
      </c>
      <c r="AY48" s="143">
        <f t="shared" si="81"/>
        <v>636245.21961573942</v>
      </c>
      <c r="AZ48" s="143">
        <f t="shared" si="81"/>
        <v>636245.21961573942</v>
      </c>
      <c r="BA48" s="143">
        <f t="shared" si="81"/>
        <v>636245.21961573942</v>
      </c>
      <c r="BB48" s="143">
        <f t="shared" ref="BB48:BF48" si="82">BB12</f>
        <v>636245.21961573942</v>
      </c>
      <c r="BC48" s="143">
        <f t="shared" si="82"/>
        <v>636245.21961573942</v>
      </c>
      <c r="BD48" s="143">
        <f t="shared" si="82"/>
        <v>636245.21961573942</v>
      </c>
      <c r="BE48" s="143">
        <f t="shared" si="82"/>
        <v>636245.21961573942</v>
      </c>
      <c r="BF48" s="143">
        <f t="shared" si="82"/>
        <v>318122.60980786971</v>
      </c>
      <c r="BG48" s="143">
        <v>0</v>
      </c>
      <c r="BH48" s="143">
        <v>0</v>
      </c>
      <c r="BI48" s="143">
        <v>0</v>
      </c>
      <c r="BJ48" s="143">
        <v>0</v>
      </c>
      <c r="BK48" s="143">
        <v>0</v>
      </c>
      <c r="BL48" s="143">
        <v>0</v>
      </c>
      <c r="BM48" s="143">
        <v>0</v>
      </c>
      <c r="BN48" s="143">
        <v>0</v>
      </c>
      <c r="BO48" s="143">
        <v>0</v>
      </c>
      <c r="BP48" s="143">
        <v>0</v>
      </c>
      <c r="BQ48" s="143">
        <v>0</v>
      </c>
      <c r="BR48" s="143"/>
      <c r="BS48" s="143"/>
      <c r="BT48" s="143"/>
      <c r="BU48" s="143"/>
    </row>
    <row r="49" spans="1:73">
      <c r="A49" s="140"/>
      <c r="B49" s="140" t="s">
        <v>80</v>
      </c>
      <c r="C49" s="140"/>
      <c r="D49" s="137"/>
      <c r="E49" s="137"/>
      <c r="F49" s="137"/>
      <c r="G49" s="137"/>
      <c r="H49" s="143">
        <f t="shared" ref="H49:BA49" si="83">H47-H48</f>
        <v>31494138.3709791</v>
      </c>
      <c r="I49" s="143">
        <f t="shared" si="83"/>
        <v>30857893.151363362</v>
      </c>
      <c r="J49" s="143">
        <f t="shared" si="83"/>
        <v>30221647.931747623</v>
      </c>
      <c r="K49" s="143">
        <f t="shared" si="83"/>
        <v>29585402.712131884</v>
      </c>
      <c r="L49" s="143">
        <f t="shared" si="83"/>
        <v>28949157.492516145</v>
      </c>
      <c r="M49" s="143">
        <f t="shared" si="83"/>
        <v>28312912.272900406</v>
      </c>
      <c r="N49" s="143">
        <f t="shared" si="83"/>
        <v>27676667.053284667</v>
      </c>
      <c r="O49" s="143">
        <f t="shared" si="83"/>
        <v>27040421.833668929</v>
      </c>
      <c r="P49" s="143">
        <f t="shared" si="83"/>
        <v>26404176.61405319</v>
      </c>
      <c r="Q49" s="143">
        <f t="shared" si="83"/>
        <v>25767931.394437451</v>
      </c>
      <c r="R49" s="143">
        <f t="shared" si="83"/>
        <v>25131686.174821712</v>
      </c>
      <c r="S49" s="143">
        <f t="shared" si="83"/>
        <v>24495440.955205973</v>
      </c>
      <c r="T49" s="143">
        <f t="shared" si="83"/>
        <v>23859195.735590234</v>
      </c>
      <c r="U49" s="143">
        <f t="shared" si="83"/>
        <v>23222950.515974496</v>
      </c>
      <c r="V49" s="143">
        <f t="shared" si="83"/>
        <v>22586705.296358757</v>
      </c>
      <c r="W49" s="143">
        <f t="shared" si="83"/>
        <v>21950460.076743018</v>
      </c>
      <c r="X49" s="143">
        <f t="shared" si="83"/>
        <v>21314214.857127279</v>
      </c>
      <c r="Y49" s="143">
        <f t="shared" si="83"/>
        <v>20677969.63751154</v>
      </c>
      <c r="Z49" s="143">
        <f t="shared" si="83"/>
        <v>20041724.417895801</v>
      </c>
      <c r="AA49" s="143">
        <f t="shared" si="83"/>
        <v>19405479.198280063</v>
      </c>
      <c r="AB49" s="143">
        <f t="shared" si="83"/>
        <v>18769233.978664324</v>
      </c>
      <c r="AC49" s="143">
        <f t="shared" si="83"/>
        <v>18132988.759048585</v>
      </c>
      <c r="AD49" s="143">
        <f t="shared" si="83"/>
        <v>17496743.539432846</v>
      </c>
      <c r="AE49" s="143">
        <f t="shared" si="83"/>
        <v>16860498.319817107</v>
      </c>
      <c r="AF49" s="143">
        <f t="shared" si="83"/>
        <v>16224253.100201368</v>
      </c>
      <c r="AG49" s="143">
        <f t="shared" si="83"/>
        <v>15588007.880585629</v>
      </c>
      <c r="AH49" s="143">
        <f t="shared" si="83"/>
        <v>14951762.660969891</v>
      </c>
      <c r="AI49" s="143">
        <f t="shared" si="83"/>
        <v>14315517.441354152</v>
      </c>
      <c r="AJ49" s="143">
        <f t="shared" si="83"/>
        <v>13679272.221738413</v>
      </c>
      <c r="AK49" s="143">
        <f t="shared" si="83"/>
        <v>13043027.002122674</v>
      </c>
      <c r="AL49" s="143">
        <f t="shared" si="83"/>
        <v>12406781.782506935</v>
      </c>
      <c r="AM49" s="143">
        <f t="shared" si="83"/>
        <v>11770536.562891196</v>
      </c>
      <c r="AN49" s="143">
        <f t="shared" si="83"/>
        <v>11134291.343275458</v>
      </c>
      <c r="AO49" s="143">
        <f t="shared" si="83"/>
        <v>10498046.123659719</v>
      </c>
      <c r="AP49" s="143">
        <f t="shared" si="83"/>
        <v>9861800.9040439799</v>
      </c>
      <c r="AQ49" s="143">
        <f t="shared" si="83"/>
        <v>9225555.6844282411</v>
      </c>
      <c r="AR49" s="143">
        <f t="shared" si="83"/>
        <v>8589310.4648125023</v>
      </c>
      <c r="AS49" s="143">
        <f t="shared" si="83"/>
        <v>7953065.2451967625</v>
      </c>
      <c r="AT49" s="143">
        <f t="shared" si="83"/>
        <v>7316820.0255810227</v>
      </c>
      <c r="AU49" s="143">
        <f t="shared" si="83"/>
        <v>6680574.805965283</v>
      </c>
      <c r="AV49" s="143">
        <f t="shared" si="83"/>
        <v>6044329.5863495432</v>
      </c>
      <c r="AW49" s="143">
        <f t="shared" si="83"/>
        <v>5408084.3667338034</v>
      </c>
      <c r="AX49" s="143">
        <f t="shared" si="83"/>
        <v>4771839.1471180636</v>
      </c>
      <c r="AY49" s="143">
        <f t="shared" si="83"/>
        <v>4135593.9275023243</v>
      </c>
      <c r="AZ49" s="143">
        <f t="shared" si="83"/>
        <v>3499348.707886585</v>
      </c>
      <c r="BA49" s="143">
        <f t="shared" si="83"/>
        <v>2863103.4882708457</v>
      </c>
      <c r="BB49" s="143">
        <f t="shared" ref="BB49:BF49" si="84">BB47-BB48</f>
        <v>2226858.2686551064</v>
      </c>
      <c r="BC49" s="143">
        <f t="shared" si="84"/>
        <v>1590613.0490393671</v>
      </c>
      <c r="BD49" s="143">
        <f t="shared" si="84"/>
        <v>954367.8294236277</v>
      </c>
      <c r="BE49" s="143">
        <f t="shared" si="84"/>
        <v>318122.60980788828</v>
      </c>
      <c r="BF49" s="143">
        <f t="shared" si="84"/>
        <v>1.8568243831396103E-8</v>
      </c>
      <c r="BG49" s="143">
        <v>0</v>
      </c>
      <c r="BH49" s="143">
        <v>0</v>
      </c>
      <c r="BI49" s="143">
        <v>0</v>
      </c>
      <c r="BJ49" s="143">
        <v>0</v>
      </c>
      <c r="BK49" s="143">
        <v>0</v>
      </c>
      <c r="BL49" s="143">
        <v>0</v>
      </c>
      <c r="BM49" s="143">
        <v>0</v>
      </c>
      <c r="BN49" s="143">
        <v>0</v>
      </c>
      <c r="BO49" s="143">
        <v>0</v>
      </c>
      <c r="BP49" s="143">
        <v>0</v>
      </c>
      <c r="BQ49" s="143">
        <v>0</v>
      </c>
      <c r="BR49" s="143"/>
      <c r="BS49" s="143"/>
      <c r="BT49" s="143"/>
      <c r="BU49" s="143"/>
    </row>
    <row r="50" spans="1:73">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BT50" s="144"/>
      <c r="BU50" s="144"/>
    </row>
    <row r="51" spans="1:73">
      <c r="A51" s="140" t="s">
        <v>86</v>
      </c>
      <c r="B51" s="140" t="s">
        <v>79</v>
      </c>
      <c r="C51" s="140"/>
      <c r="D51" s="137"/>
      <c r="E51" s="137"/>
      <c r="F51" s="137"/>
      <c r="G51" s="137"/>
      <c r="H51" s="143">
        <f>C13</f>
        <v>55443.335611797156</v>
      </c>
      <c r="I51" s="143">
        <f t="shared" ref="I51:BF51" si="85">H53</f>
        <v>54939.305288053547</v>
      </c>
      <c r="J51" s="143">
        <f t="shared" si="85"/>
        <v>53931.244640566329</v>
      </c>
      <c r="K51" s="143">
        <f t="shared" si="85"/>
        <v>52923.18399307911</v>
      </c>
      <c r="L51" s="143">
        <f t="shared" si="85"/>
        <v>51915.123345591892</v>
      </c>
      <c r="M51" s="143">
        <f t="shared" si="85"/>
        <v>50907.062698104673</v>
      </c>
      <c r="N51" s="143">
        <f t="shared" si="85"/>
        <v>49899.002050617455</v>
      </c>
      <c r="O51" s="143">
        <f t="shared" si="85"/>
        <v>48890.941403130237</v>
      </c>
      <c r="P51" s="143">
        <f t="shared" si="85"/>
        <v>47882.880755643018</v>
      </c>
      <c r="Q51" s="143">
        <f t="shared" si="85"/>
        <v>46874.8201081558</v>
      </c>
      <c r="R51" s="143">
        <f t="shared" si="85"/>
        <v>45866.759460668582</v>
      </c>
      <c r="S51" s="143">
        <f t="shared" si="85"/>
        <v>44858.698813181363</v>
      </c>
      <c r="T51" s="143">
        <f t="shared" si="85"/>
        <v>43850.638165694145</v>
      </c>
      <c r="U51" s="143">
        <f t="shared" si="85"/>
        <v>42842.577518206926</v>
      </c>
      <c r="V51" s="143">
        <f t="shared" si="85"/>
        <v>41834.516870719708</v>
      </c>
      <c r="W51" s="143">
        <f t="shared" si="85"/>
        <v>40826.45622323249</v>
      </c>
      <c r="X51" s="143">
        <f t="shared" si="85"/>
        <v>39818.395575745271</v>
      </c>
      <c r="Y51" s="143">
        <f t="shared" si="85"/>
        <v>38810.334928258053</v>
      </c>
      <c r="Z51" s="143">
        <f t="shared" si="85"/>
        <v>37802.274280770835</v>
      </c>
      <c r="AA51" s="143">
        <f t="shared" si="85"/>
        <v>36794.213633283616</v>
      </c>
      <c r="AB51" s="143">
        <f t="shared" si="85"/>
        <v>35786.152985796398</v>
      </c>
      <c r="AC51" s="143">
        <f t="shared" si="85"/>
        <v>34778.092338309179</v>
      </c>
      <c r="AD51" s="143">
        <f t="shared" si="85"/>
        <v>33770.031690821961</v>
      </c>
      <c r="AE51" s="143">
        <f t="shared" si="85"/>
        <v>32761.971043334739</v>
      </c>
      <c r="AF51" s="143">
        <f t="shared" si="85"/>
        <v>31753.910395847517</v>
      </c>
      <c r="AG51" s="143">
        <f t="shared" si="85"/>
        <v>30745.849748360295</v>
      </c>
      <c r="AH51" s="143">
        <f t="shared" si="85"/>
        <v>29737.789100873073</v>
      </c>
      <c r="AI51" s="143">
        <f t="shared" si="85"/>
        <v>28729.728453385851</v>
      </c>
      <c r="AJ51" s="143">
        <f t="shared" si="85"/>
        <v>27721.667805898629</v>
      </c>
      <c r="AK51" s="143">
        <f t="shared" si="85"/>
        <v>26713.607158411407</v>
      </c>
      <c r="AL51" s="143">
        <f t="shared" si="85"/>
        <v>25705.546510924185</v>
      </c>
      <c r="AM51" s="143">
        <f t="shared" si="85"/>
        <v>24697.485863436963</v>
      </c>
      <c r="AN51" s="143">
        <f t="shared" si="85"/>
        <v>23689.425215949741</v>
      </c>
      <c r="AO51" s="143">
        <f t="shared" si="85"/>
        <v>22681.364568462519</v>
      </c>
      <c r="AP51" s="143">
        <f t="shared" si="85"/>
        <v>21673.303920975297</v>
      </c>
      <c r="AQ51" s="143">
        <f t="shared" si="85"/>
        <v>20665.243273488075</v>
      </c>
      <c r="AR51" s="143">
        <f t="shared" si="85"/>
        <v>19657.182626000853</v>
      </c>
      <c r="AS51" s="143">
        <f t="shared" si="85"/>
        <v>18649.121978513631</v>
      </c>
      <c r="AT51" s="143">
        <f t="shared" si="85"/>
        <v>17641.061331026409</v>
      </c>
      <c r="AU51" s="143">
        <f t="shared" si="85"/>
        <v>16633.000683539187</v>
      </c>
      <c r="AV51" s="143">
        <f t="shared" si="85"/>
        <v>15624.940036051967</v>
      </c>
      <c r="AW51" s="143">
        <f t="shared" si="85"/>
        <v>14616.879388564746</v>
      </c>
      <c r="AX51" s="143">
        <f t="shared" si="85"/>
        <v>13608.818741077526</v>
      </c>
      <c r="AY51" s="143">
        <f t="shared" si="85"/>
        <v>12600.758093590306</v>
      </c>
      <c r="AZ51" s="143">
        <f t="shared" si="85"/>
        <v>11592.697446103086</v>
      </c>
      <c r="BA51" s="143">
        <f t="shared" si="85"/>
        <v>10584.636798615866</v>
      </c>
      <c r="BB51" s="143">
        <f t="shared" si="85"/>
        <v>9576.5761511286455</v>
      </c>
      <c r="BC51" s="143">
        <f t="shared" si="85"/>
        <v>8568.5155036414253</v>
      </c>
      <c r="BD51" s="143">
        <f t="shared" si="85"/>
        <v>7560.4548561542042</v>
      </c>
      <c r="BE51" s="143">
        <f t="shared" si="85"/>
        <v>6552.3942086669831</v>
      </c>
      <c r="BF51" s="143">
        <f t="shared" si="85"/>
        <v>5544.333561179762</v>
      </c>
      <c r="BG51" s="143">
        <f t="shared" ref="BG51" si="86">BF53</f>
        <v>4536.2729136925409</v>
      </c>
      <c r="BH51" s="143">
        <f t="shared" ref="BH51" si="87">BG53</f>
        <v>3528.2122662053198</v>
      </c>
      <c r="BI51" s="143">
        <f t="shared" ref="BI51" si="88">BH53</f>
        <v>2520.1516187180987</v>
      </c>
      <c r="BJ51" s="143">
        <f t="shared" ref="BJ51" si="89">BI53</f>
        <v>1512.0909712308776</v>
      </c>
      <c r="BK51" s="143">
        <f t="shared" ref="BK51" si="90">BJ53</f>
        <v>504.0303237436566</v>
      </c>
      <c r="BL51" s="143">
        <v>0</v>
      </c>
      <c r="BM51" s="143">
        <v>0</v>
      </c>
      <c r="BN51" s="143">
        <v>0</v>
      </c>
      <c r="BO51" s="143">
        <v>0</v>
      </c>
      <c r="BP51" s="143">
        <v>0</v>
      </c>
      <c r="BQ51" s="143">
        <v>0</v>
      </c>
      <c r="BR51" s="143"/>
      <c r="BS51" s="143"/>
      <c r="BT51" s="143"/>
      <c r="BU51" s="143"/>
    </row>
    <row r="52" spans="1:73">
      <c r="A52" s="140"/>
      <c r="B52" s="140" t="s">
        <v>1</v>
      </c>
      <c r="C52" s="140"/>
      <c r="D52" s="137"/>
      <c r="E52" s="137"/>
      <c r="F52" s="137"/>
      <c r="G52" s="137"/>
      <c r="H52" s="143">
        <f>H13</f>
        <v>504.0303237436105</v>
      </c>
      <c r="I52" s="143">
        <f t="shared" ref="I52:BF52" si="91">I13</f>
        <v>1008.060647487221</v>
      </c>
      <c r="J52" s="143">
        <f t="shared" si="91"/>
        <v>1008.060647487221</v>
      </c>
      <c r="K52" s="143">
        <f t="shared" si="91"/>
        <v>1008.060647487221</v>
      </c>
      <c r="L52" s="143">
        <f t="shared" si="91"/>
        <v>1008.060647487221</v>
      </c>
      <c r="M52" s="143">
        <f t="shared" si="91"/>
        <v>1008.060647487221</v>
      </c>
      <c r="N52" s="143">
        <f t="shared" si="91"/>
        <v>1008.060647487221</v>
      </c>
      <c r="O52" s="143">
        <f t="shared" si="91"/>
        <v>1008.060647487221</v>
      </c>
      <c r="P52" s="143">
        <f t="shared" si="91"/>
        <v>1008.060647487221</v>
      </c>
      <c r="Q52" s="143">
        <f t="shared" si="91"/>
        <v>1008.060647487221</v>
      </c>
      <c r="R52" s="143">
        <f t="shared" si="91"/>
        <v>1008.060647487221</v>
      </c>
      <c r="S52" s="143">
        <f t="shared" si="91"/>
        <v>1008.060647487221</v>
      </c>
      <c r="T52" s="143">
        <f t="shared" si="91"/>
        <v>1008.060647487221</v>
      </c>
      <c r="U52" s="143">
        <f t="shared" si="91"/>
        <v>1008.060647487221</v>
      </c>
      <c r="V52" s="143">
        <f t="shared" si="91"/>
        <v>1008.060647487221</v>
      </c>
      <c r="W52" s="143">
        <f t="shared" si="91"/>
        <v>1008.060647487221</v>
      </c>
      <c r="X52" s="143">
        <f t="shared" si="91"/>
        <v>1008.060647487221</v>
      </c>
      <c r="Y52" s="143">
        <f t="shared" si="91"/>
        <v>1008.060647487221</v>
      </c>
      <c r="Z52" s="143">
        <f t="shared" si="91"/>
        <v>1008.060647487221</v>
      </c>
      <c r="AA52" s="143">
        <f t="shared" si="91"/>
        <v>1008.060647487221</v>
      </c>
      <c r="AB52" s="143">
        <f t="shared" si="91"/>
        <v>1008.060647487221</v>
      </c>
      <c r="AC52" s="143">
        <f t="shared" si="91"/>
        <v>1008.060647487221</v>
      </c>
      <c r="AD52" s="143">
        <f t="shared" si="91"/>
        <v>1008.060647487221</v>
      </c>
      <c r="AE52" s="143">
        <f t="shared" si="91"/>
        <v>1008.060647487221</v>
      </c>
      <c r="AF52" s="143">
        <f t="shared" si="91"/>
        <v>1008.060647487221</v>
      </c>
      <c r="AG52" s="143">
        <f t="shared" si="91"/>
        <v>1008.060647487221</v>
      </c>
      <c r="AH52" s="143">
        <f t="shared" si="91"/>
        <v>1008.060647487221</v>
      </c>
      <c r="AI52" s="143">
        <f t="shared" si="91"/>
        <v>1008.060647487221</v>
      </c>
      <c r="AJ52" s="143">
        <f t="shared" si="91"/>
        <v>1008.060647487221</v>
      </c>
      <c r="AK52" s="143">
        <f t="shared" si="91"/>
        <v>1008.060647487221</v>
      </c>
      <c r="AL52" s="143">
        <f t="shared" si="91"/>
        <v>1008.060647487221</v>
      </c>
      <c r="AM52" s="143">
        <f t="shared" si="91"/>
        <v>1008.060647487221</v>
      </c>
      <c r="AN52" s="143">
        <f t="shared" si="91"/>
        <v>1008.060647487221</v>
      </c>
      <c r="AO52" s="143">
        <f t="shared" si="91"/>
        <v>1008.060647487221</v>
      </c>
      <c r="AP52" s="143">
        <f t="shared" si="91"/>
        <v>1008.060647487221</v>
      </c>
      <c r="AQ52" s="143">
        <f t="shared" si="91"/>
        <v>1008.060647487221</v>
      </c>
      <c r="AR52" s="143">
        <f t="shared" si="91"/>
        <v>1008.060647487221</v>
      </c>
      <c r="AS52" s="143">
        <f t="shared" si="91"/>
        <v>1008.060647487221</v>
      </c>
      <c r="AT52" s="143">
        <f t="shared" si="91"/>
        <v>1008.060647487221</v>
      </c>
      <c r="AU52" s="143">
        <f t="shared" si="91"/>
        <v>1008.060647487221</v>
      </c>
      <c r="AV52" s="143">
        <f t="shared" si="91"/>
        <v>1008.060647487221</v>
      </c>
      <c r="AW52" s="143">
        <f t="shared" si="91"/>
        <v>1008.060647487221</v>
      </c>
      <c r="AX52" s="143">
        <f t="shared" si="91"/>
        <v>1008.060647487221</v>
      </c>
      <c r="AY52" s="143">
        <f t="shared" si="91"/>
        <v>1008.060647487221</v>
      </c>
      <c r="AZ52" s="143">
        <f t="shared" si="91"/>
        <v>1008.060647487221</v>
      </c>
      <c r="BA52" s="143">
        <f t="shared" si="91"/>
        <v>1008.060647487221</v>
      </c>
      <c r="BB52" s="143">
        <f t="shared" si="91"/>
        <v>1008.060647487221</v>
      </c>
      <c r="BC52" s="143">
        <f t="shared" si="91"/>
        <v>1008.060647487221</v>
      </c>
      <c r="BD52" s="143">
        <f t="shared" si="91"/>
        <v>1008.060647487221</v>
      </c>
      <c r="BE52" s="143">
        <f t="shared" si="91"/>
        <v>1008.060647487221</v>
      </c>
      <c r="BF52" s="143">
        <f t="shared" si="91"/>
        <v>1008.060647487221</v>
      </c>
      <c r="BG52" s="143">
        <f t="shared" ref="BG52:BK52" si="92">BG13</f>
        <v>1008.060647487221</v>
      </c>
      <c r="BH52" s="143">
        <f t="shared" si="92"/>
        <v>1008.060647487221</v>
      </c>
      <c r="BI52" s="143">
        <f t="shared" si="92"/>
        <v>1008.060647487221</v>
      </c>
      <c r="BJ52" s="143">
        <f t="shared" si="92"/>
        <v>1008.060647487221</v>
      </c>
      <c r="BK52" s="143">
        <f t="shared" si="92"/>
        <v>504.0303237436105</v>
      </c>
      <c r="BL52" s="143">
        <v>0</v>
      </c>
      <c r="BM52" s="143">
        <v>0</v>
      </c>
      <c r="BN52" s="143">
        <v>0</v>
      </c>
      <c r="BO52" s="143">
        <v>0</v>
      </c>
      <c r="BP52" s="143">
        <v>0</v>
      </c>
      <c r="BQ52" s="143">
        <v>0</v>
      </c>
      <c r="BR52" s="143"/>
      <c r="BS52" s="143"/>
      <c r="BT52" s="143"/>
      <c r="BU52" s="143"/>
    </row>
    <row r="53" spans="1:73">
      <c r="A53" s="140"/>
      <c r="B53" s="140" t="s">
        <v>80</v>
      </c>
      <c r="C53" s="140"/>
      <c r="D53" s="137"/>
      <c r="E53" s="137"/>
      <c r="F53" s="137"/>
      <c r="G53" s="137"/>
      <c r="H53" s="143">
        <f t="shared" ref="H53:BF53" si="93">H51-H52</f>
        <v>54939.305288053547</v>
      </c>
      <c r="I53" s="143">
        <f t="shared" si="93"/>
        <v>53931.244640566329</v>
      </c>
      <c r="J53" s="143">
        <f t="shared" si="93"/>
        <v>52923.18399307911</v>
      </c>
      <c r="K53" s="143">
        <f t="shared" si="93"/>
        <v>51915.123345591892</v>
      </c>
      <c r="L53" s="143">
        <f t="shared" si="93"/>
        <v>50907.062698104673</v>
      </c>
      <c r="M53" s="143">
        <f t="shared" si="93"/>
        <v>49899.002050617455</v>
      </c>
      <c r="N53" s="143">
        <f t="shared" si="93"/>
        <v>48890.941403130237</v>
      </c>
      <c r="O53" s="143">
        <f t="shared" si="93"/>
        <v>47882.880755643018</v>
      </c>
      <c r="P53" s="143">
        <f t="shared" si="93"/>
        <v>46874.8201081558</v>
      </c>
      <c r="Q53" s="143">
        <f t="shared" si="93"/>
        <v>45866.759460668582</v>
      </c>
      <c r="R53" s="143">
        <f t="shared" si="93"/>
        <v>44858.698813181363</v>
      </c>
      <c r="S53" s="143">
        <f t="shared" si="93"/>
        <v>43850.638165694145</v>
      </c>
      <c r="T53" s="143">
        <f t="shared" si="93"/>
        <v>42842.577518206926</v>
      </c>
      <c r="U53" s="143">
        <f t="shared" si="93"/>
        <v>41834.516870719708</v>
      </c>
      <c r="V53" s="143">
        <f t="shared" si="93"/>
        <v>40826.45622323249</v>
      </c>
      <c r="W53" s="143">
        <f t="shared" si="93"/>
        <v>39818.395575745271</v>
      </c>
      <c r="X53" s="143">
        <f t="shared" si="93"/>
        <v>38810.334928258053</v>
      </c>
      <c r="Y53" s="143">
        <f t="shared" si="93"/>
        <v>37802.274280770835</v>
      </c>
      <c r="Z53" s="143">
        <f t="shared" si="93"/>
        <v>36794.213633283616</v>
      </c>
      <c r="AA53" s="143">
        <f t="shared" si="93"/>
        <v>35786.152985796398</v>
      </c>
      <c r="AB53" s="143">
        <f t="shared" si="93"/>
        <v>34778.092338309179</v>
      </c>
      <c r="AC53" s="143">
        <f t="shared" si="93"/>
        <v>33770.031690821961</v>
      </c>
      <c r="AD53" s="143">
        <f t="shared" si="93"/>
        <v>32761.971043334739</v>
      </c>
      <c r="AE53" s="143">
        <f t="shared" si="93"/>
        <v>31753.910395847517</v>
      </c>
      <c r="AF53" s="143">
        <f t="shared" si="93"/>
        <v>30745.849748360295</v>
      </c>
      <c r="AG53" s="143">
        <f t="shared" si="93"/>
        <v>29737.789100873073</v>
      </c>
      <c r="AH53" s="143">
        <f t="shared" si="93"/>
        <v>28729.728453385851</v>
      </c>
      <c r="AI53" s="143">
        <f t="shared" si="93"/>
        <v>27721.667805898629</v>
      </c>
      <c r="AJ53" s="143">
        <f t="shared" si="93"/>
        <v>26713.607158411407</v>
      </c>
      <c r="AK53" s="143">
        <f t="shared" si="93"/>
        <v>25705.546510924185</v>
      </c>
      <c r="AL53" s="143">
        <f t="shared" si="93"/>
        <v>24697.485863436963</v>
      </c>
      <c r="AM53" s="143">
        <f t="shared" si="93"/>
        <v>23689.425215949741</v>
      </c>
      <c r="AN53" s="143">
        <f t="shared" si="93"/>
        <v>22681.364568462519</v>
      </c>
      <c r="AO53" s="143">
        <f t="shared" si="93"/>
        <v>21673.303920975297</v>
      </c>
      <c r="AP53" s="143">
        <f t="shared" si="93"/>
        <v>20665.243273488075</v>
      </c>
      <c r="AQ53" s="143">
        <f t="shared" si="93"/>
        <v>19657.182626000853</v>
      </c>
      <c r="AR53" s="143">
        <f t="shared" si="93"/>
        <v>18649.121978513631</v>
      </c>
      <c r="AS53" s="143">
        <f t="shared" si="93"/>
        <v>17641.061331026409</v>
      </c>
      <c r="AT53" s="143">
        <f t="shared" si="93"/>
        <v>16633.000683539187</v>
      </c>
      <c r="AU53" s="143">
        <f t="shared" si="93"/>
        <v>15624.940036051967</v>
      </c>
      <c r="AV53" s="143">
        <f t="shared" si="93"/>
        <v>14616.879388564746</v>
      </c>
      <c r="AW53" s="143">
        <f t="shared" si="93"/>
        <v>13608.818741077526</v>
      </c>
      <c r="AX53" s="143">
        <f t="shared" si="93"/>
        <v>12600.758093590306</v>
      </c>
      <c r="AY53" s="143">
        <f t="shared" si="93"/>
        <v>11592.697446103086</v>
      </c>
      <c r="AZ53" s="143">
        <f t="shared" si="93"/>
        <v>10584.636798615866</v>
      </c>
      <c r="BA53" s="143">
        <f t="shared" si="93"/>
        <v>9576.5761511286455</v>
      </c>
      <c r="BB53" s="143">
        <f t="shared" si="93"/>
        <v>8568.5155036414253</v>
      </c>
      <c r="BC53" s="143">
        <f t="shared" si="93"/>
        <v>7560.4548561542042</v>
      </c>
      <c r="BD53" s="143">
        <f t="shared" si="93"/>
        <v>6552.3942086669831</v>
      </c>
      <c r="BE53" s="143">
        <f t="shared" si="93"/>
        <v>5544.333561179762</v>
      </c>
      <c r="BF53" s="143">
        <f t="shared" si="93"/>
        <v>4536.2729136925409</v>
      </c>
      <c r="BG53" s="143">
        <f t="shared" ref="BG53:BK53" si="94">BG51-BG52</f>
        <v>3528.2122662053198</v>
      </c>
      <c r="BH53" s="143">
        <f t="shared" si="94"/>
        <v>2520.1516187180987</v>
      </c>
      <c r="BI53" s="143">
        <f t="shared" si="94"/>
        <v>1512.0909712308776</v>
      </c>
      <c r="BJ53" s="143">
        <f t="shared" si="94"/>
        <v>504.0303237436566</v>
      </c>
      <c r="BK53" s="143">
        <f t="shared" si="94"/>
        <v>4.61000126961153E-11</v>
      </c>
      <c r="BL53" s="143">
        <v>0</v>
      </c>
      <c r="BM53" s="143">
        <v>0</v>
      </c>
      <c r="BN53" s="143">
        <v>0</v>
      </c>
      <c r="BO53" s="143">
        <v>0</v>
      </c>
      <c r="BP53" s="143">
        <v>0</v>
      </c>
      <c r="BQ53" s="143">
        <v>0</v>
      </c>
      <c r="BR53" s="143"/>
      <c r="BS53" s="143"/>
      <c r="BT53" s="143"/>
      <c r="BU53" s="143"/>
    </row>
    <row r="54" spans="1:73">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4"/>
      <c r="BS54" s="144"/>
      <c r="BT54" s="144"/>
      <c r="BU54" s="144"/>
    </row>
    <row r="55" spans="1:73">
      <c r="A55" s="140" t="s">
        <v>87</v>
      </c>
      <c r="B55" s="140" t="s">
        <v>79</v>
      </c>
      <c r="C55" s="140"/>
      <c r="D55" s="137"/>
      <c r="E55" s="137"/>
      <c r="F55" s="137"/>
      <c r="G55" s="137"/>
      <c r="H55" s="143">
        <f>C14</f>
        <v>1055844.6075382803</v>
      </c>
      <c r="I55" s="143">
        <f t="shared" ref="I55:BK55" si="95">H57</f>
        <v>1047045.9024754614</v>
      </c>
      <c r="J55" s="143">
        <f t="shared" si="95"/>
        <v>1029448.4923498234</v>
      </c>
      <c r="K55" s="143">
        <f t="shared" si="95"/>
        <v>1011851.0822241853</v>
      </c>
      <c r="L55" s="143">
        <f t="shared" si="95"/>
        <v>994253.67209854734</v>
      </c>
      <c r="M55" s="143">
        <f t="shared" si="95"/>
        <v>976656.26197290933</v>
      </c>
      <c r="N55" s="143">
        <f t="shared" si="95"/>
        <v>959058.85184727132</v>
      </c>
      <c r="O55" s="143">
        <f t="shared" si="95"/>
        <v>941461.44172163331</v>
      </c>
      <c r="P55" s="143">
        <f t="shared" si="95"/>
        <v>923864.0315959953</v>
      </c>
      <c r="Q55" s="143">
        <f t="shared" si="95"/>
        <v>906266.62147035729</v>
      </c>
      <c r="R55" s="143">
        <f t="shared" si="95"/>
        <v>888669.21134471928</v>
      </c>
      <c r="S55" s="143">
        <f t="shared" si="95"/>
        <v>871071.80121908127</v>
      </c>
      <c r="T55" s="143">
        <f t="shared" si="95"/>
        <v>853474.39109344326</v>
      </c>
      <c r="U55" s="143">
        <f t="shared" si="95"/>
        <v>835876.98096780526</v>
      </c>
      <c r="V55" s="143">
        <f t="shared" si="95"/>
        <v>818279.57084216725</v>
      </c>
      <c r="W55" s="143">
        <f t="shared" si="95"/>
        <v>800682.16071652924</v>
      </c>
      <c r="X55" s="143">
        <f t="shared" si="95"/>
        <v>783084.75059089123</v>
      </c>
      <c r="Y55" s="143">
        <f t="shared" si="95"/>
        <v>765487.34046525322</v>
      </c>
      <c r="Z55" s="143">
        <f t="shared" si="95"/>
        <v>747889.93033961521</v>
      </c>
      <c r="AA55" s="143">
        <f t="shared" si="95"/>
        <v>730292.5202139772</v>
      </c>
      <c r="AB55" s="143">
        <f t="shared" si="95"/>
        <v>712695.11008833919</v>
      </c>
      <c r="AC55" s="143">
        <f t="shared" si="95"/>
        <v>695097.69996270118</v>
      </c>
      <c r="AD55" s="143">
        <f t="shared" si="95"/>
        <v>677500.28983706317</v>
      </c>
      <c r="AE55" s="143">
        <f t="shared" si="95"/>
        <v>659902.87971142516</v>
      </c>
      <c r="AF55" s="143">
        <f t="shared" si="95"/>
        <v>642305.46958578716</v>
      </c>
      <c r="AG55" s="143">
        <f t="shared" si="95"/>
        <v>624708.05946014915</v>
      </c>
      <c r="AH55" s="143">
        <f t="shared" si="95"/>
        <v>607110.64933451114</v>
      </c>
      <c r="AI55" s="143">
        <f t="shared" si="95"/>
        <v>589513.23920887313</v>
      </c>
      <c r="AJ55" s="143">
        <f t="shared" si="95"/>
        <v>571915.82908323512</v>
      </c>
      <c r="AK55" s="143">
        <f t="shared" si="95"/>
        <v>554318.41895759711</v>
      </c>
      <c r="AL55" s="143">
        <f t="shared" si="95"/>
        <v>536721.0088319591</v>
      </c>
      <c r="AM55" s="143">
        <f t="shared" si="95"/>
        <v>519123.59870632109</v>
      </c>
      <c r="AN55" s="143">
        <f t="shared" si="95"/>
        <v>501526.18858068308</v>
      </c>
      <c r="AO55" s="143">
        <f t="shared" si="95"/>
        <v>483928.77845504507</v>
      </c>
      <c r="AP55" s="143">
        <f t="shared" si="95"/>
        <v>466331.36832940707</v>
      </c>
      <c r="AQ55" s="143">
        <f t="shared" si="95"/>
        <v>448733.95820376906</v>
      </c>
      <c r="AR55" s="143">
        <f t="shared" si="95"/>
        <v>431136.54807813105</v>
      </c>
      <c r="AS55" s="143">
        <f t="shared" si="95"/>
        <v>413539.13795249304</v>
      </c>
      <c r="AT55" s="143">
        <f t="shared" si="95"/>
        <v>395941.72782685503</v>
      </c>
      <c r="AU55" s="143">
        <f t="shared" si="95"/>
        <v>378344.31770121702</v>
      </c>
      <c r="AV55" s="143">
        <f t="shared" si="95"/>
        <v>360746.90757557901</v>
      </c>
      <c r="AW55" s="143">
        <f t="shared" si="95"/>
        <v>343149.497449941</v>
      </c>
      <c r="AX55" s="143">
        <f t="shared" si="95"/>
        <v>325552.08732430299</v>
      </c>
      <c r="AY55" s="143">
        <f t="shared" si="95"/>
        <v>307954.67719866498</v>
      </c>
      <c r="AZ55" s="143">
        <f t="shared" si="95"/>
        <v>290357.26707302697</v>
      </c>
      <c r="BA55" s="143">
        <f t="shared" si="95"/>
        <v>272759.85694738897</v>
      </c>
      <c r="BB55" s="143">
        <f t="shared" si="95"/>
        <v>255162.44682175096</v>
      </c>
      <c r="BC55" s="143">
        <f t="shared" si="95"/>
        <v>237565.03669611295</v>
      </c>
      <c r="BD55" s="143">
        <f t="shared" si="95"/>
        <v>219967.62657047494</v>
      </c>
      <c r="BE55" s="143">
        <f t="shared" si="95"/>
        <v>202370.21644483693</v>
      </c>
      <c r="BF55" s="143">
        <f t="shared" si="95"/>
        <v>184772.80631919892</v>
      </c>
      <c r="BG55" s="143">
        <f t="shared" si="95"/>
        <v>167175.39619356091</v>
      </c>
      <c r="BH55" s="143">
        <f t="shared" si="95"/>
        <v>149577.9860679229</v>
      </c>
      <c r="BI55" s="143">
        <f t="shared" si="95"/>
        <v>131980.57594228489</v>
      </c>
      <c r="BJ55" s="143">
        <f t="shared" si="95"/>
        <v>114383.16581664688</v>
      </c>
      <c r="BK55" s="143">
        <f t="shared" si="95"/>
        <v>96785.755691008875</v>
      </c>
      <c r="BL55" s="143">
        <f t="shared" ref="BL55" si="96">BK57</f>
        <v>79188.345565370866</v>
      </c>
      <c r="BM55" s="143">
        <f t="shared" ref="BM55" si="97">BL57</f>
        <v>61590.935439732857</v>
      </c>
      <c r="BN55" s="143">
        <f t="shared" ref="BN55" si="98">BM57</f>
        <v>43993.525314094848</v>
      </c>
      <c r="BO55" s="143">
        <f t="shared" ref="BO55" si="99">BN57</f>
        <v>26396.115188456843</v>
      </c>
      <c r="BP55" s="143">
        <f t="shared" ref="BP55" si="100">BO57</f>
        <v>8798.7050628188372</v>
      </c>
      <c r="BQ55" s="143">
        <v>0</v>
      </c>
      <c r="BR55" s="143"/>
      <c r="BS55" s="143"/>
      <c r="BT55" s="143"/>
      <c r="BU55" s="143"/>
    </row>
    <row r="56" spans="1:73">
      <c r="A56" s="140"/>
      <c r="B56" s="140" t="s">
        <v>1</v>
      </c>
      <c r="C56" s="140"/>
      <c r="D56" s="137"/>
      <c r="E56" s="137"/>
      <c r="F56" s="137"/>
      <c r="G56" s="137"/>
      <c r="H56" s="143">
        <f t="shared" ref="H56:BK56" si="101">H14</f>
        <v>8798.7050628190027</v>
      </c>
      <c r="I56" s="143">
        <f t="shared" si="101"/>
        <v>17597.410125638005</v>
      </c>
      <c r="J56" s="143">
        <f t="shared" si="101"/>
        <v>17597.410125638005</v>
      </c>
      <c r="K56" s="143">
        <f t="shared" si="101"/>
        <v>17597.410125638005</v>
      </c>
      <c r="L56" s="143">
        <f t="shared" si="101"/>
        <v>17597.410125638005</v>
      </c>
      <c r="M56" s="143">
        <f t="shared" si="101"/>
        <v>17597.410125638005</v>
      </c>
      <c r="N56" s="143">
        <f t="shared" si="101"/>
        <v>17597.410125638005</v>
      </c>
      <c r="O56" s="143">
        <f t="shared" si="101"/>
        <v>17597.410125638005</v>
      </c>
      <c r="P56" s="143">
        <f t="shared" si="101"/>
        <v>17597.410125638005</v>
      </c>
      <c r="Q56" s="143">
        <f t="shared" si="101"/>
        <v>17597.410125638005</v>
      </c>
      <c r="R56" s="143">
        <f t="shared" si="101"/>
        <v>17597.410125638005</v>
      </c>
      <c r="S56" s="143">
        <f t="shared" si="101"/>
        <v>17597.410125638005</v>
      </c>
      <c r="T56" s="143">
        <f t="shared" si="101"/>
        <v>17597.410125638005</v>
      </c>
      <c r="U56" s="143">
        <f t="shared" si="101"/>
        <v>17597.410125638005</v>
      </c>
      <c r="V56" s="143">
        <f t="shared" si="101"/>
        <v>17597.410125638005</v>
      </c>
      <c r="W56" s="143">
        <f t="shared" si="101"/>
        <v>17597.410125638005</v>
      </c>
      <c r="X56" s="143">
        <f t="shared" si="101"/>
        <v>17597.410125638005</v>
      </c>
      <c r="Y56" s="143">
        <f t="shared" si="101"/>
        <v>17597.410125638005</v>
      </c>
      <c r="Z56" s="143">
        <f t="shared" si="101"/>
        <v>17597.410125638005</v>
      </c>
      <c r="AA56" s="143">
        <f t="shared" si="101"/>
        <v>17597.410125638005</v>
      </c>
      <c r="AB56" s="143">
        <f t="shared" si="101"/>
        <v>17597.410125638005</v>
      </c>
      <c r="AC56" s="143">
        <f t="shared" si="101"/>
        <v>17597.410125638005</v>
      </c>
      <c r="AD56" s="143">
        <f t="shared" si="101"/>
        <v>17597.410125638005</v>
      </c>
      <c r="AE56" s="143">
        <f t="shared" si="101"/>
        <v>17597.410125638005</v>
      </c>
      <c r="AF56" s="143">
        <f t="shared" si="101"/>
        <v>17597.410125638005</v>
      </c>
      <c r="AG56" s="143">
        <f t="shared" si="101"/>
        <v>17597.410125638005</v>
      </c>
      <c r="AH56" s="143">
        <f t="shared" si="101"/>
        <v>17597.410125638005</v>
      </c>
      <c r="AI56" s="143">
        <f t="shared" si="101"/>
        <v>17597.410125638005</v>
      </c>
      <c r="AJ56" s="143">
        <f t="shared" si="101"/>
        <v>17597.410125638005</v>
      </c>
      <c r="AK56" s="143">
        <f t="shared" si="101"/>
        <v>17597.410125638005</v>
      </c>
      <c r="AL56" s="143">
        <f t="shared" si="101"/>
        <v>17597.410125638005</v>
      </c>
      <c r="AM56" s="143">
        <f t="shared" si="101"/>
        <v>17597.410125638005</v>
      </c>
      <c r="AN56" s="143">
        <f t="shared" si="101"/>
        <v>17597.410125638005</v>
      </c>
      <c r="AO56" s="143">
        <f t="shared" si="101"/>
        <v>17597.410125638005</v>
      </c>
      <c r="AP56" s="143">
        <f t="shared" si="101"/>
        <v>17597.410125638005</v>
      </c>
      <c r="AQ56" s="143">
        <f t="shared" si="101"/>
        <v>17597.410125638005</v>
      </c>
      <c r="AR56" s="143">
        <f t="shared" si="101"/>
        <v>17597.410125638005</v>
      </c>
      <c r="AS56" s="143">
        <f t="shared" si="101"/>
        <v>17597.410125638005</v>
      </c>
      <c r="AT56" s="143">
        <f t="shared" si="101"/>
        <v>17597.410125638005</v>
      </c>
      <c r="AU56" s="143">
        <f t="shared" si="101"/>
        <v>17597.410125638005</v>
      </c>
      <c r="AV56" s="143">
        <f t="shared" si="101"/>
        <v>17597.410125638005</v>
      </c>
      <c r="AW56" s="143">
        <f t="shared" si="101"/>
        <v>17597.410125638005</v>
      </c>
      <c r="AX56" s="143">
        <f t="shared" si="101"/>
        <v>17597.410125638005</v>
      </c>
      <c r="AY56" s="143">
        <f t="shared" si="101"/>
        <v>17597.410125638005</v>
      </c>
      <c r="AZ56" s="143">
        <f t="shared" si="101"/>
        <v>17597.410125638005</v>
      </c>
      <c r="BA56" s="143">
        <f t="shared" si="101"/>
        <v>17597.410125638005</v>
      </c>
      <c r="BB56" s="143">
        <f t="shared" si="101"/>
        <v>17597.410125638005</v>
      </c>
      <c r="BC56" s="143">
        <f t="shared" si="101"/>
        <v>17597.410125638005</v>
      </c>
      <c r="BD56" s="143">
        <f t="shared" si="101"/>
        <v>17597.410125638005</v>
      </c>
      <c r="BE56" s="143">
        <f t="shared" si="101"/>
        <v>17597.410125638005</v>
      </c>
      <c r="BF56" s="143">
        <f t="shared" si="101"/>
        <v>17597.410125638005</v>
      </c>
      <c r="BG56" s="143">
        <f t="shared" si="101"/>
        <v>17597.410125638005</v>
      </c>
      <c r="BH56" s="143">
        <f t="shared" si="101"/>
        <v>17597.410125638005</v>
      </c>
      <c r="BI56" s="143">
        <f t="shared" si="101"/>
        <v>17597.410125638005</v>
      </c>
      <c r="BJ56" s="143">
        <f t="shared" si="101"/>
        <v>17597.410125638005</v>
      </c>
      <c r="BK56" s="143">
        <f t="shared" si="101"/>
        <v>17597.410125638005</v>
      </c>
      <c r="BL56" s="143">
        <f t="shared" ref="BL56:BP56" si="102">BL14</f>
        <v>17597.410125638005</v>
      </c>
      <c r="BM56" s="143">
        <f t="shared" si="102"/>
        <v>17597.410125638005</v>
      </c>
      <c r="BN56" s="143">
        <f t="shared" si="102"/>
        <v>17597.410125638005</v>
      </c>
      <c r="BO56" s="143">
        <f t="shared" si="102"/>
        <v>17597.410125638005</v>
      </c>
      <c r="BP56" s="143">
        <f t="shared" si="102"/>
        <v>8798.7050628190027</v>
      </c>
      <c r="BQ56" s="143">
        <v>0</v>
      </c>
      <c r="BR56" s="143"/>
      <c r="BS56" s="143"/>
      <c r="BT56" s="143"/>
      <c r="BU56" s="143"/>
    </row>
    <row r="57" spans="1:73">
      <c r="A57" s="140"/>
      <c r="B57" s="140" t="s">
        <v>80</v>
      </c>
      <c r="C57" s="140"/>
      <c r="D57" s="137"/>
      <c r="E57" s="137"/>
      <c r="F57" s="137"/>
      <c r="G57" s="137"/>
      <c r="H57" s="143">
        <f t="shared" ref="H57:BK57" si="103">H55-H56</f>
        <v>1047045.9024754614</v>
      </c>
      <c r="I57" s="143">
        <f t="shared" si="103"/>
        <v>1029448.4923498234</v>
      </c>
      <c r="J57" s="143">
        <f t="shared" si="103"/>
        <v>1011851.0822241853</v>
      </c>
      <c r="K57" s="143">
        <f t="shared" si="103"/>
        <v>994253.67209854734</v>
      </c>
      <c r="L57" s="143">
        <f t="shared" si="103"/>
        <v>976656.26197290933</v>
      </c>
      <c r="M57" s="143">
        <f t="shared" si="103"/>
        <v>959058.85184727132</v>
      </c>
      <c r="N57" s="143">
        <f t="shared" si="103"/>
        <v>941461.44172163331</v>
      </c>
      <c r="O57" s="143">
        <f t="shared" si="103"/>
        <v>923864.0315959953</v>
      </c>
      <c r="P57" s="143">
        <f t="shared" si="103"/>
        <v>906266.62147035729</v>
      </c>
      <c r="Q57" s="143">
        <f t="shared" si="103"/>
        <v>888669.21134471928</v>
      </c>
      <c r="R57" s="143">
        <f t="shared" si="103"/>
        <v>871071.80121908127</v>
      </c>
      <c r="S57" s="143">
        <f t="shared" si="103"/>
        <v>853474.39109344326</v>
      </c>
      <c r="T57" s="143">
        <f t="shared" si="103"/>
        <v>835876.98096780526</v>
      </c>
      <c r="U57" s="143">
        <f t="shared" si="103"/>
        <v>818279.57084216725</v>
      </c>
      <c r="V57" s="143">
        <f t="shared" si="103"/>
        <v>800682.16071652924</v>
      </c>
      <c r="W57" s="143">
        <f t="shared" si="103"/>
        <v>783084.75059089123</v>
      </c>
      <c r="X57" s="143">
        <f t="shared" si="103"/>
        <v>765487.34046525322</v>
      </c>
      <c r="Y57" s="143">
        <f t="shared" si="103"/>
        <v>747889.93033961521</v>
      </c>
      <c r="Z57" s="143">
        <f t="shared" si="103"/>
        <v>730292.5202139772</v>
      </c>
      <c r="AA57" s="143">
        <f t="shared" si="103"/>
        <v>712695.11008833919</v>
      </c>
      <c r="AB57" s="143">
        <f t="shared" si="103"/>
        <v>695097.69996270118</v>
      </c>
      <c r="AC57" s="143">
        <f t="shared" si="103"/>
        <v>677500.28983706317</v>
      </c>
      <c r="AD57" s="143">
        <f t="shared" si="103"/>
        <v>659902.87971142516</v>
      </c>
      <c r="AE57" s="143">
        <f t="shared" si="103"/>
        <v>642305.46958578716</v>
      </c>
      <c r="AF57" s="143">
        <f t="shared" si="103"/>
        <v>624708.05946014915</v>
      </c>
      <c r="AG57" s="143">
        <f t="shared" si="103"/>
        <v>607110.64933451114</v>
      </c>
      <c r="AH57" s="143">
        <f t="shared" si="103"/>
        <v>589513.23920887313</v>
      </c>
      <c r="AI57" s="143">
        <f t="shared" si="103"/>
        <v>571915.82908323512</v>
      </c>
      <c r="AJ57" s="143">
        <f t="shared" si="103"/>
        <v>554318.41895759711</v>
      </c>
      <c r="AK57" s="143">
        <f t="shared" si="103"/>
        <v>536721.0088319591</v>
      </c>
      <c r="AL57" s="143">
        <f t="shared" si="103"/>
        <v>519123.59870632109</v>
      </c>
      <c r="AM57" s="143">
        <f t="shared" si="103"/>
        <v>501526.18858068308</v>
      </c>
      <c r="AN57" s="143">
        <f t="shared" si="103"/>
        <v>483928.77845504507</v>
      </c>
      <c r="AO57" s="143">
        <f t="shared" si="103"/>
        <v>466331.36832940707</v>
      </c>
      <c r="AP57" s="143">
        <f t="shared" si="103"/>
        <v>448733.95820376906</v>
      </c>
      <c r="AQ57" s="143">
        <f t="shared" si="103"/>
        <v>431136.54807813105</v>
      </c>
      <c r="AR57" s="143">
        <f t="shared" si="103"/>
        <v>413539.13795249304</v>
      </c>
      <c r="AS57" s="143">
        <f t="shared" si="103"/>
        <v>395941.72782685503</v>
      </c>
      <c r="AT57" s="143">
        <f t="shared" si="103"/>
        <v>378344.31770121702</v>
      </c>
      <c r="AU57" s="143">
        <f t="shared" si="103"/>
        <v>360746.90757557901</v>
      </c>
      <c r="AV57" s="143">
        <f t="shared" si="103"/>
        <v>343149.497449941</v>
      </c>
      <c r="AW57" s="143">
        <f t="shared" si="103"/>
        <v>325552.08732430299</v>
      </c>
      <c r="AX57" s="143">
        <f t="shared" si="103"/>
        <v>307954.67719866498</v>
      </c>
      <c r="AY57" s="143">
        <f t="shared" si="103"/>
        <v>290357.26707302697</v>
      </c>
      <c r="AZ57" s="143">
        <f t="shared" si="103"/>
        <v>272759.85694738897</v>
      </c>
      <c r="BA57" s="143">
        <f t="shared" si="103"/>
        <v>255162.44682175096</v>
      </c>
      <c r="BB57" s="143">
        <f t="shared" si="103"/>
        <v>237565.03669611295</v>
      </c>
      <c r="BC57" s="143">
        <f t="shared" si="103"/>
        <v>219967.62657047494</v>
      </c>
      <c r="BD57" s="143">
        <f t="shared" si="103"/>
        <v>202370.21644483693</v>
      </c>
      <c r="BE57" s="143">
        <f t="shared" si="103"/>
        <v>184772.80631919892</v>
      </c>
      <c r="BF57" s="143">
        <f t="shared" si="103"/>
        <v>167175.39619356091</v>
      </c>
      <c r="BG57" s="143">
        <f t="shared" si="103"/>
        <v>149577.9860679229</v>
      </c>
      <c r="BH57" s="143">
        <f t="shared" si="103"/>
        <v>131980.57594228489</v>
      </c>
      <c r="BI57" s="143">
        <f t="shared" si="103"/>
        <v>114383.16581664688</v>
      </c>
      <c r="BJ57" s="143">
        <f t="shared" si="103"/>
        <v>96785.755691008875</v>
      </c>
      <c r="BK57" s="143">
        <f t="shared" si="103"/>
        <v>79188.345565370866</v>
      </c>
      <c r="BL57" s="143">
        <f t="shared" ref="BL57:BP57" si="104">BL55-BL56</f>
        <v>61590.935439732857</v>
      </c>
      <c r="BM57" s="143">
        <f t="shared" si="104"/>
        <v>43993.525314094848</v>
      </c>
      <c r="BN57" s="143">
        <f t="shared" si="104"/>
        <v>26396.115188456843</v>
      </c>
      <c r="BO57" s="143">
        <f t="shared" si="104"/>
        <v>8798.7050628188372</v>
      </c>
      <c r="BP57" s="143">
        <f t="shared" si="104"/>
        <v>-1.6552803572267294E-10</v>
      </c>
      <c r="BQ57" s="143">
        <v>0</v>
      </c>
      <c r="BR57" s="143"/>
      <c r="BS57" s="143"/>
      <c r="BT57" s="143"/>
      <c r="BU57" s="143"/>
    </row>
    <row r="58" spans="1:73">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row>
    <row r="59" spans="1:73">
      <c r="A59" s="140" t="s">
        <v>88</v>
      </c>
      <c r="B59" s="140" t="s">
        <v>79</v>
      </c>
      <c r="C59" s="140"/>
      <c r="D59" s="137"/>
      <c r="E59" s="137"/>
      <c r="F59" s="137"/>
      <c r="G59" s="137"/>
      <c r="H59" s="143">
        <f>C15</f>
        <v>5415695.5785446195</v>
      </c>
      <c r="I59" s="143">
        <f t="shared" ref="I59:BP59" si="105">H61</f>
        <v>5374036.3817865839</v>
      </c>
      <c r="J59" s="143">
        <f t="shared" si="105"/>
        <v>5290717.9882705128</v>
      </c>
      <c r="K59" s="143">
        <f t="shared" si="105"/>
        <v>5207399.5947544416</v>
      </c>
      <c r="L59" s="143">
        <f t="shared" si="105"/>
        <v>5124081.2012383705</v>
      </c>
      <c r="M59" s="143">
        <f t="shared" si="105"/>
        <v>5040762.8077222994</v>
      </c>
      <c r="N59" s="143">
        <f t="shared" si="105"/>
        <v>4957444.4142062282</v>
      </c>
      <c r="O59" s="143">
        <f t="shared" si="105"/>
        <v>4874126.0206901571</v>
      </c>
      <c r="P59" s="143">
        <f t="shared" si="105"/>
        <v>4790807.6271740859</v>
      </c>
      <c r="Q59" s="143">
        <f t="shared" si="105"/>
        <v>4707489.2336580148</v>
      </c>
      <c r="R59" s="143">
        <f t="shared" si="105"/>
        <v>4624170.8401419437</v>
      </c>
      <c r="S59" s="143">
        <f t="shared" si="105"/>
        <v>4540852.4466258725</v>
      </c>
      <c r="T59" s="143">
        <f t="shared" si="105"/>
        <v>4457534.0531098014</v>
      </c>
      <c r="U59" s="143">
        <f t="shared" si="105"/>
        <v>4374215.6595937302</v>
      </c>
      <c r="V59" s="143">
        <f t="shared" si="105"/>
        <v>4290897.2660776591</v>
      </c>
      <c r="W59" s="143">
        <f t="shared" si="105"/>
        <v>4207578.872561588</v>
      </c>
      <c r="X59" s="143">
        <f t="shared" si="105"/>
        <v>4124260.4790455168</v>
      </c>
      <c r="Y59" s="143">
        <f t="shared" si="105"/>
        <v>4040942.0855294457</v>
      </c>
      <c r="Z59" s="143">
        <f t="shared" si="105"/>
        <v>3957623.6920133745</v>
      </c>
      <c r="AA59" s="143">
        <f t="shared" si="105"/>
        <v>3874305.2984973034</v>
      </c>
      <c r="AB59" s="143">
        <f t="shared" si="105"/>
        <v>3790986.9049812322</v>
      </c>
      <c r="AC59" s="143">
        <f t="shared" si="105"/>
        <v>3707668.5114651611</v>
      </c>
      <c r="AD59" s="143">
        <f t="shared" si="105"/>
        <v>3624350.11794909</v>
      </c>
      <c r="AE59" s="143">
        <f t="shared" si="105"/>
        <v>3541031.7244330188</v>
      </c>
      <c r="AF59" s="143">
        <f t="shared" si="105"/>
        <v>3457713.3309169477</v>
      </c>
      <c r="AG59" s="143">
        <f t="shared" si="105"/>
        <v>3374394.9374008765</v>
      </c>
      <c r="AH59" s="143">
        <f t="shared" si="105"/>
        <v>3291076.5438848054</v>
      </c>
      <c r="AI59" s="143">
        <f t="shared" si="105"/>
        <v>3207758.1503687343</v>
      </c>
      <c r="AJ59" s="143">
        <f t="shared" si="105"/>
        <v>3124439.7568526631</v>
      </c>
      <c r="AK59" s="143">
        <f t="shared" si="105"/>
        <v>3041121.363336592</v>
      </c>
      <c r="AL59" s="143">
        <f t="shared" si="105"/>
        <v>2957802.9698205208</v>
      </c>
      <c r="AM59" s="143">
        <f t="shared" si="105"/>
        <v>2874484.5763044497</v>
      </c>
      <c r="AN59" s="143">
        <f t="shared" si="105"/>
        <v>2791166.1827883786</v>
      </c>
      <c r="AO59" s="143">
        <f t="shared" si="105"/>
        <v>2707847.7892723074</v>
      </c>
      <c r="AP59" s="143">
        <f t="shared" si="105"/>
        <v>2624529.3957562363</v>
      </c>
      <c r="AQ59" s="143">
        <f t="shared" si="105"/>
        <v>2541211.0022401651</v>
      </c>
      <c r="AR59" s="143">
        <f t="shared" si="105"/>
        <v>2457892.608724094</v>
      </c>
      <c r="AS59" s="143">
        <f t="shared" si="105"/>
        <v>2374574.2152080229</v>
      </c>
      <c r="AT59" s="143">
        <f t="shared" si="105"/>
        <v>2291255.8216919517</v>
      </c>
      <c r="AU59" s="143">
        <f t="shared" si="105"/>
        <v>2207937.4281758806</v>
      </c>
      <c r="AV59" s="143">
        <f t="shared" si="105"/>
        <v>2124619.0346598094</v>
      </c>
      <c r="AW59" s="143">
        <f t="shared" si="105"/>
        <v>2041300.6411437383</v>
      </c>
      <c r="AX59" s="143">
        <f t="shared" si="105"/>
        <v>1957982.2476276672</v>
      </c>
      <c r="AY59" s="143">
        <f t="shared" si="105"/>
        <v>1874663.854111596</v>
      </c>
      <c r="AZ59" s="143">
        <f t="shared" si="105"/>
        <v>1791345.4605955249</v>
      </c>
      <c r="BA59" s="143">
        <f t="shared" si="105"/>
        <v>1708027.0670794537</v>
      </c>
      <c r="BB59" s="143">
        <f t="shared" si="105"/>
        <v>1624708.6735633826</v>
      </c>
      <c r="BC59" s="143">
        <f t="shared" si="105"/>
        <v>1541390.2800473114</v>
      </c>
      <c r="BD59" s="143">
        <f t="shared" si="105"/>
        <v>1458071.8865312403</v>
      </c>
      <c r="BE59" s="143">
        <f t="shared" si="105"/>
        <v>1374753.4930151692</v>
      </c>
      <c r="BF59" s="143">
        <f t="shared" si="105"/>
        <v>1291435.099499098</v>
      </c>
      <c r="BG59" s="143">
        <f t="shared" si="105"/>
        <v>1208116.7059830269</v>
      </c>
      <c r="BH59" s="143">
        <f t="shared" si="105"/>
        <v>1124798.3124669557</v>
      </c>
      <c r="BI59" s="143">
        <f t="shared" si="105"/>
        <v>1041479.9189508847</v>
      </c>
      <c r="BJ59" s="143">
        <f t="shared" si="105"/>
        <v>958161.5254348137</v>
      </c>
      <c r="BK59" s="143">
        <f t="shared" si="105"/>
        <v>874843.13191874267</v>
      </c>
      <c r="BL59" s="143">
        <f t="shared" si="105"/>
        <v>791524.73840267165</v>
      </c>
      <c r="BM59" s="143">
        <f t="shared" si="105"/>
        <v>708206.34488660062</v>
      </c>
      <c r="BN59" s="143">
        <f t="shared" si="105"/>
        <v>624887.9513705296</v>
      </c>
      <c r="BO59" s="143">
        <f t="shared" si="105"/>
        <v>541569.55785445857</v>
      </c>
      <c r="BP59" s="143">
        <f t="shared" si="105"/>
        <v>458251.16433838749</v>
      </c>
      <c r="BQ59" s="143">
        <f t="shared" ref="BQ59" si="106">BP61</f>
        <v>374932.77082231641</v>
      </c>
      <c r="BR59" s="143">
        <f t="shared" ref="BR59" si="107">BQ61</f>
        <v>291614.37730624533</v>
      </c>
      <c r="BS59" s="143">
        <f t="shared" ref="BS59" si="108">BR61</f>
        <v>208295.98379017424</v>
      </c>
      <c r="BT59" s="143">
        <f t="shared" ref="BT59" si="109">BS61</f>
        <v>124977.59027410318</v>
      </c>
      <c r="BU59" s="143">
        <f t="shared" ref="BU59" si="110">BT61</f>
        <v>41659.196758032107</v>
      </c>
    </row>
    <row r="60" spans="1:73">
      <c r="A60" s="140"/>
      <c r="B60" s="140" t="s">
        <v>1</v>
      </c>
      <c r="C60" s="140"/>
      <c r="D60" s="137"/>
      <c r="E60" s="137"/>
      <c r="F60" s="137"/>
      <c r="G60" s="137"/>
      <c r="H60" s="143">
        <f>H15</f>
        <v>41659.196758035534</v>
      </c>
      <c r="I60" s="143">
        <f t="shared" ref="I60:BP60" si="111">I15</f>
        <v>83318.393516071068</v>
      </c>
      <c r="J60" s="143">
        <f t="shared" si="111"/>
        <v>83318.393516071068</v>
      </c>
      <c r="K60" s="143">
        <f t="shared" si="111"/>
        <v>83318.393516071068</v>
      </c>
      <c r="L60" s="143">
        <f t="shared" si="111"/>
        <v>83318.393516071068</v>
      </c>
      <c r="M60" s="143">
        <f t="shared" si="111"/>
        <v>83318.393516071068</v>
      </c>
      <c r="N60" s="143">
        <f t="shared" si="111"/>
        <v>83318.393516071068</v>
      </c>
      <c r="O60" s="143">
        <f t="shared" si="111"/>
        <v>83318.393516071068</v>
      </c>
      <c r="P60" s="143">
        <f t="shared" si="111"/>
        <v>83318.393516071068</v>
      </c>
      <c r="Q60" s="143">
        <f t="shared" si="111"/>
        <v>83318.393516071068</v>
      </c>
      <c r="R60" s="143">
        <f t="shared" si="111"/>
        <v>83318.393516071068</v>
      </c>
      <c r="S60" s="143">
        <f t="shared" si="111"/>
        <v>83318.393516071068</v>
      </c>
      <c r="T60" s="143">
        <f t="shared" si="111"/>
        <v>83318.393516071068</v>
      </c>
      <c r="U60" s="143">
        <f t="shared" si="111"/>
        <v>83318.393516071068</v>
      </c>
      <c r="V60" s="143">
        <f t="shared" si="111"/>
        <v>83318.393516071068</v>
      </c>
      <c r="W60" s="143">
        <f t="shared" si="111"/>
        <v>83318.393516071068</v>
      </c>
      <c r="X60" s="143">
        <f t="shared" si="111"/>
        <v>83318.393516071068</v>
      </c>
      <c r="Y60" s="143">
        <f t="shared" si="111"/>
        <v>83318.393516071068</v>
      </c>
      <c r="Z60" s="143">
        <f t="shared" si="111"/>
        <v>83318.393516071068</v>
      </c>
      <c r="AA60" s="143">
        <f t="shared" si="111"/>
        <v>83318.393516071068</v>
      </c>
      <c r="AB60" s="143">
        <f t="shared" si="111"/>
        <v>83318.393516071068</v>
      </c>
      <c r="AC60" s="143">
        <f t="shared" si="111"/>
        <v>83318.393516071068</v>
      </c>
      <c r="AD60" s="143">
        <f t="shared" si="111"/>
        <v>83318.393516071068</v>
      </c>
      <c r="AE60" s="143">
        <f t="shared" si="111"/>
        <v>83318.393516071068</v>
      </c>
      <c r="AF60" s="143">
        <f t="shared" si="111"/>
        <v>83318.393516071068</v>
      </c>
      <c r="AG60" s="143">
        <f t="shared" si="111"/>
        <v>83318.393516071068</v>
      </c>
      <c r="AH60" s="143">
        <f t="shared" si="111"/>
        <v>83318.393516071068</v>
      </c>
      <c r="AI60" s="143">
        <f t="shared" si="111"/>
        <v>83318.393516071068</v>
      </c>
      <c r="AJ60" s="143">
        <f t="shared" si="111"/>
        <v>83318.393516071068</v>
      </c>
      <c r="AK60" s="143">
        <f t="shared" si="111"/>
        <v>83318.393516071068</v>
      </c>
      <c r="AL60" s="143">
        <f t="shared" si="111"/>
        <v>83318.393516071068</v>
      </c>
      <c r="AM60" s="143">
        <f t="shared" si="111"/>
        <v>83318.393516071068</v>
      </c>
      <c r="AN60" s="143">
        <f t="shared" si="111"/>
        <v>83318.393516071068</v>
      </c>
      <c r="AO60" s="143">
        <f t="shared" si="111"/>
        <v>83318.393516071068</v>
      </c>
      <c r="AP60" s="143">
        <f t="shared" si="111"/>
        <v>83318.393516071068</v>
      </c>
      <c r="AQ60" s="143">
        <f t="shared" si="111"/>
        <v>83318.393516071068</v>
      </c>
      <c r="AR60" s="143">
        <f t="shared" si="111"/>
        <v>83318.393516071068</v>
      </c>
      <c r="AS60" s="143">
        <f t="shared" si="111"/>
        <v>83318.393516071068</v>
      </c>
      <c r="AT60" s="143">
        <f t="shared" si="111"/>
        <v>83318.393516071068</v>
      </c>
      <c r="AU60" s="143">
        <f t="shared" si="111"/>
        <v>83318.393516071068</v>
      </c>
      <c r="AV60" s="143">
        <f t="shared" si="111"/>
        <v>83318.393516071068</v>
      </c>
      <c r="AW60" s="143">
        <f t="shared" si="111"/>
        <v>83318.393516071068</v>
      </c>
      <c r="AX60" s="143">
        <f t="shared" si="111"/>
        <v>83318.393516071068</v>
      </c>
      <c r="AY60" s="143">
        <f t="shared" si="111"/>
        <v>83318.393516071068</v>
      </c>
      <c r="AZ60" s="143">
        <f t="shared" si="111"/>
        <v>83318.393516071068</v>
      </c>
      <c r="BA60" s="143">
        <f t="shared" si="111"/>
        <v>83318.393516071068</v>
      </c>
      <c r="BB60" s="143">
        <f t="shared" si="111"/>
        <v>83318.393516071068</v>
      </c>
      <c r="BC60" s="143">
        <f t="shared" si="111"/>
        <v>83318.393516071068</v>
      </c>
      <c r="BD60" s="143">
        <f t="shared" si="111"/>
        <v>83318.393516071068</v>
      </c>
      <c r="BE60" s="143">
        <f t="shared" si="111"/>
        <v>83318.393516071068</v>
      </c>
      <c r="BF60" s="143">
        <f t="shared" si="111"/>
        <v>83318.393516071068</v>
      </c>
      <c r="BG60" s="143">
        <f t="shared" si="111"/>
        <v>83318.393516071068</v>
      </c>
      <c r="BH60" s="143">
        <f t="shared" si="111"/>
        <v>83318.393516071068</v>
      </c>
      <c r="BI60" s="143">
        <f t="shared" si="111"/>
        <v>83318.393516071068</v>
      </c>
      <c r="BJ60" s="143">
        <f t="shared" si="111"/>
        <v>83318.393516071068</v>
      </c>
      <c r="BK60" s="143">
        <f t="shared" si="111"/>
        <v>83318.393516071068</v>
      </c>
      <c r="BL60" s="143">
        <f t="shared" si="111"/>
        <v>83318.393516071068</v>
      </c>
      <c r="BM60" s="143">
        <f t="shared" si="111"/>
        <v>83318.393516071068</v>
      </c>
      <c r="BN60" s="143">
        <f t="shared" si="111"/>
        <v>83318.393516071068</v>
      </c>
      <c r="BO60" s="143">
        <f t="shared" si="111"/>
        <v>83318.393516071068</v>
      </c>
      <c r="BP60" s="143">
        <f t="shared" si="111"/>
        <v>83318.393516071068</v>
      </c>
      <c r="BQ60" s="143">
        <f t="shared" ref="BQ60:BU60" si="112">BQ15</f>
        <v>83318.393516071068</v>
      </c>
      <c r="BR60" s="143">
        <f t="shared" si="112"/>
        <v>83318.393516071068</v>
      </c>
      <c r="BS60" s="143">
        <f t="shared" si="112"/>
        <v>83318.393516071068</v>
      </c>
      <c r="BT60" s="143">
        <f t="shared" si="112"/>
        <v>83318.393516071068</v>
      </c>
      <c r="BU60" s="143">
        <f t="shared" si="112"/>
        <v>41659.196758035534</v>
      </c>
    </row>
    <row r="61" spans="1:73">
      <c r="A61" s="140"/>
      <c r="B61" s="140" t="s">
        <v>80</v>
      </c>
      <c r="C61" s="140"/>
      <c r="D61" s="137"/>
      <c r="E61" s="137"/>
      <c r="F61" s="137"/>
      <c r="G61" s="137"/>
      <c r="H61" s="143">
        <f t="shared" ref="H61:BP61" si="113">H59-H60</f>
        <v>5374036.3817865839</v>
      </c>
      <c r="I61" s="143">
        <f t="shared" si="113"/>
        <v>5290717.9882705128</v>
      </c>
      <c r="J61" s="143">
        <f t="shared" si="113"/>
        <v>5207399.5947544416</v>
      </c>
      <c r="K61" s="143">
        <f t="shared" si="113"/>
        <v>5124081.2012383705</v>
      </c>
      <c r="L61" s="143">
        <f t="shared" si="113"/>
        <v>5040762.8077222994</v>
      </c>
      <c r="M61" s="143">
        <f t="shared" si="113"/>
        <v>4957444.4142062282</v>
      </c>
      <c r="N61" s="143">
        <f t="shared" si="113"/>
        <v>4874126.0206901571</v>
      </c>
      <c r="O61" s="143">
        <f t="shared" si="113"/>
        <v>4790807.6271740859</v>
      </c>
      <c r="P61" s="143">
        <f t="shared" si="113"/>
        <v>4707489.2336580148</v>
      </c>
      <c r="Q61" s="143">
        <f t="shared" si="113"/>
        <v>4624170.8401419437</v>
      </c>
      <c r="R61" s="143">
        <f t="shared" si="113"/>
        <v>4540852.4466258725</v>
      </c>
      <c r="S61" s="143">
        <f t="shared" si="113"/>
        <v>4457534.0531098014</v>
      </c>
      <c r="T61" s="143">
        <f t="shared" si="113"/>
        <v>4374215.6595937302</v>
      </c>
      <c r="U61" s="143">
        <f t="shared" si="113"/>
        <v>4290897.2660776591</v>
      </c>
      <c r="V61" s="143">
        <f t="shared" si="113"/>
        <v>4207578.872561588</v>
      </c>
      <c r="W61" s="143">
        <f t="shared" si="113"/>
        <v>4124260.4790455168</v>
      </c>
      <c r="X61" s="143">
        <f t="shared" si="113"/>
        <v>4040942.0855294457</v>
      </c>
      <c r="Y61" s="143">
        <f t="shared" si="113"/>
        <v>3957623.6920133745</v>
      </c>
      <c r="Z61" s="143">
        <f t="shared" si="113"/>
        <v>3874305.2984973034</v>
      </c>
      <c r="AA61" s="143">
        <f t="shared" si="113"/>
        <v>3790986.9049812322</v>
      </c>
      <c r="AB61" s="143">
        <f t="shared" si="113"/>
        <v>3707668.5114651611</v>
      </c>
      <c r="AC61" s="143">
        <f t="shared" si="113"/>
        <v>3624350.11794909</v>
      </c>
      <c r="AD61" s="143">
        <f t="shared" si="113"/>
        <v>3541031.7244330188</v>
      </c>
      <c r="AE61" s="143">
        <f t="shared" si="113"/>
        <v>3457713.3309169477</v>
      </c>
      <c r="AF61" s="143">
        <f t="shared" si="113"/>
        <v>3374394.9374008765</v>
      </c>
      <c r="AG61" s="143">
        <f t="shared" si="113"/>
        <v>3291076.5438848054</v>
      </c>
      <c r="AH61" s="143">
        <f t="shared" si="113"/>
        <v>3207758.1503687343</v>
      </c>
      <c r="AI61" s="143">
        <f t="shared" si="113"/>
        <v>3124439.7568526631</v>
      </c>
      <c r="AJ61" s="143">
        <f t="shared" si="113"/>
        <v>3041121.363336592</v>
      </c>
      <c r="AK61" s="143">
        <f t="shared" si="113"/>
        <v>2957802.9698205208</v>
      </c>
      <c r="AL61" s="143">
        <f t="shared" si="113"/>
        <v>2874484.5763044497</v>
      </c>
      <c r="AM61" s="143">
        <f t="shared" si="113"/>
        <v>2791166.1827883786</v>
      </c>
      <c r="AN61" s="143">
        <f t="shared" si="113"/>
        <v>2707847.7892723074</v>
      </c>
      <c r="AO61" s="143">
        <f t="shared" si="113"/>
        <v>2624529.3957562363</v>
      </c>
      <c r="AP61" s="143">
        <f t="shared" si="113"/>
        <v>2541211.0022401651</v>
      </c>
      <c r="AQ61" s="143">
        <f t="shared" si="113"/>
        <v>2457892.608724094</v>
      </c>
      <c r="AR61" s="143">
        <f t="shared" si="113"/>
        <v>2374574.2152080229</v>
      </c>
      <c r="AS61" s="143">
        <f t="shared" si="113"/>
        <v>2291255.8216919517</v>
      </c>
      <c r="AT61" s="143">
        <f t="shared" si="113"/>
        <v>2207937.4281758806</v>
      </c>
      <c r="AU61" s="143">
        <f t="shared" si="113"/>
        <v>2124619.0346598094</v>
      </c>
      <c r="AV61" s="143">
        <f t="shared" si="113"/>
        <v>2041300.6411437383</v>
      </c>
      <c r="AW61" s="143">
        <f t="shared" si="113"/>
        <v>1957982.2476276672</v>
      </c>
      <c r="AX61" s="143">
        <f t="shared" si="113"/>
        <v>1874663.854111596</v>
      </c>
      <c r="AY61" s="143">
        <f t="shared" si="113"/>
        <v>1791345.4605955249</v>
      </c>
      <c r="AZ61" s="143">
        <f t="shared" si="113"/>
        <v>1708027.0670794537</v>
      </c>
      <c r="BA61" s="143">
        <f t="shared" si="113"/>
        <v>1624708.6735633826</v>
      </c>
      <c r="BB61" s="143">
        <f t="shared" si="113"/>
        <v>1541390.2800473114</v>
      </c>
      <c r="BC61" s="143">
        <f t="shared" si="113"/>
        <v>1458071.8865312403</v>
      </c>
      <c r="BD61" s="143">
        <f t="shared" si="113"/>
        <v>1374753.4930151692</v>
      </c>
      <c r="BE61" s="143">
        <f t="shared" si="113"/>
        <v>1291435.099499098</v>
      </c>
      <c r="BF61" s="143">
        <f t="shared" si="113"/>
        <v>1208116.7059830269</v>
      </c>
      <c r="BG61" s="143">
        <f t="shared" si="113"/>
        <v>1124798.3124669557</v>
      </c>
      <c r="BH61" s="143">
        <f t="shared" si="113"/>
        <v>1041479.9189508847</v>
      </c>
      <c r="BI61" s="143">
        <f t="shared" si="113"/>
        <v>958161.5254348137</v>
      </c>
      <c r="BJ61" s="143">
        <f t="shared" si="113"/>
        <v>874843.13191874267</v>
      </c>
      <c r="BK61" s="143">
        <f t="shared" si="113"/>
        <v>791524.73840267165</v>
      </c>
      <c r="BL61" s="143">
        <f t="shared" si="113"/>
        <v>708206.34488660062</v>
      </c>
      <c r="BM61" s="143">
        <f t="shared" si="113"/>
        <v>624887.9513705296</v>
      </c>
      <c r="BN61" s="143">
        <f t="shared" si="113"/>
        <v>541569.55785445857</v>
      </c>
      <c r="BO61" s="143">
        <f t="shared" si="113"/>
        <v>458251.16433838749</v>
      </c>
      <c r="BP61" s="143">
        <f t="shared" si="113"/>
        <v>374932.77082231641</v>
      </c>
      <c r="BQ61" s="143">
        <f t="shared" ref="BQ61:BU61" si="114">BQ59-BQ60</f>
        <v>291614.37730624533</v>
      </c>
      <c r="BR61" s="143">
        <f t="shared" si="114"/>
        <v>208295.98379017424</v>
      </c>
      <c r="BS61" s="143">
        <f t="shared" si="114"/>
        <v>124977.59027410318</v>
      </c>
      <c r="BT61" s="143">
        <f t="shared" si="114"/>
        <v>41659.196758032107</v>
      </c>
      <c r="BU61" s="143">
        <f t="shared" si="114"/>
        <v>-3.4269760362803936E-9</v>
      </c>
    </row>
    <row r="62" spans="1:73">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4"/>
    </row>
    <row r="63" spans="1:73">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row>
    <row r="64" spans="1:73">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c r="BK64" s="144"/>
      <c r="BL64" s="144"/>
      <c r="BM64" s="144"/>
      <c r="BN64" s="144"/>
      <c r="BO64" s="144"/>
      <c r="BP64" s="144"/>
      <c r="BQ64" s="144"/>
      <c r="BR64" s="144"/>
      <c r="BS64" s="144"/>
      <c r="BT64" s="144"/>
      <c r="BU64" s="144"/>
    </row>
    <row r="65" spans="1:73">
      <c r="A65" s="140" t="s">
        <v>89</v>
      </c>
      <c r="B65" s="140" t="s">
        <v>79</v>
      </c>
      <c r="C65" s="140"/>
      <c r="D65" s="137">
        <f>D31+D35+D39+D43+D47+D51+D55+D59+D19+D23+D27</f>
        <v>0</v>
      </c>
      <c r="E65" s="137">
        <f t="shared" ref="E65:BP67" si="115">E31+E35+E39+E43+E47+E51+E55+E59+E19+E23+E27</f>
        <v>0</v>
      </c>
      <c r="F65" s="137">
        <f t="shared" si="115"/>
        <v>0</v>
      </c>
      <c r="G65" s="137">
        <f t="shared" si="115"/>
        <v>0</v>
      </c>
      <c r="H65" s="143">
        <f t="shared" si="115"/>
        <v>41919350.26032</v>
      </c>
      <c r="I65" s="143">
        <f t="shared" si="115"/>
        <v>41487501.943765439</v>
      </c>
      <c r="J65" s="143">
        <f t="shared" si="115"/>
        <v>40623805.310656302</v>
      </c>
      <c r="K65" s="143">
        <f t="shared" si="115"/>
        <v>39760108.677547172</v>
      </c>
      <c r="L65" s="143">
        <f t="shared" si="115"/>
        <v>38896412.044438042</v>
      </c>
      <c r="M65" s="143">
        <f t="shared" si="115"/>
        <v>38032715.411328897</v>
      </c>
      <c r="N65" s="143">
        <f t="shared" si="115"/>
        <v>37169018.778219774</v>
      </c>
      <c r="O65" s="143">
        <f t="shared" si="115"/>
        <v>36305322.145110644</v>
      </c>
      <c r="P65" s="143">
        <f t="shared" si="115"/>
        <v>35441625.512001507</v>
      </c>
      <c r="Q65" s="143">
        <f t="shared" si="115"/>
        <v>34577928.878892377</v>
      </c>
      <c r="R65" s="143">
        <f t="shared" si="115"/>
        <v>33714232.24578324</v>
      </c>
      <c r="S65" s="143">
        <f t="shared" si="115"/>
        <v>32850535.61267411</v>
      </c>
      <c r="T65" s="143">
        <f t="shared" si="115"/>
        <v>31986838.97956498</v>
      </c>
      <c r="U65" s="143">
        <f t="shared" si="115"/>
        <v>31123142.346455842</v>
      </c>
      <c r="V65" s="143">
        <f t="shared" si="115"/>
        <v>30259445.713346712</v>
      </c>
      <c r="W65" s="143">
        <f t="shared" si="115"/>
        <v>29395749.080237579</v>
      </c>
      <c r="X65" s="143">
        <f t="shared" si="115"/>
        <v>28538193.166320663</v>
      </c>
      <c r="Y65" s="143">
        <f t="shared" si="115"/>
        <v>27686777.97159595</v>
      </c>
      <c r="Z65" s="143">
        <f t="shared" si="115"/>
        <v>26835362.776871245</v>
      </c>
      <c r="AA65" s="143">
        <f t="shared" si="115"/>
        <v>25983947.582146533</v>
      </c>
      <c r="AB65" s="143">
        <f t="shared" si="115"/>
        <v>25132532.387421824</v>
      </c>
      <c r="AC65" s="143">
        <f t="shared" si="115"/>
        <v>24293448.58585931</v>
      </c>
      <c r="AD65" s="143">
        <f t="shared" si="115"/>
        <v>23466696.177458998</v>
      </c>
      <c r="AE65" s="143">
        <f t="shared" si="115"/>
        <v>22639943.769058693</v>
      </c>
      <c r="AF65" s="143">
        <f t="shared" si="115"/>
        <v>21813191.360658381</v>
      </c>
      <c r="AG65" s="143">
        <f t="shared" si="115"/>
        <v>20986438.952258073</v>
      </c>
      <c r="AH65" s="143">
        <f t="shared" si="115"/>
        <v>20166610.445352439</v>
      </c>
      <c r="AI65" s="143">
        <f t="shared" si="115"/>
        <v>19353705.839941487</v>
      </c>
      <c r="AJ65" s="143">
        <f t="shared" si="115"/>
        <v>18540801.234530531</v>
      </c>
      <c r="AK65" s="143">
        <f t="shared" si="115"/>
        <v>17727896.629119575</v>
      </c>
      <c r="AL65" s="143">
        <f t="shared" si="115"/>
        <v>16914992.023708623</v>
      </c>
      <c r="AM65" s="143">
        <f t="shared" si="115"/>
        <v>16124875.872627646</v>
      </c>
      <c r="AN65" s="143">
        <f t="shared" si="115"/>
        <v>15357548.175876636</v>
      </c>
      <c r="AO65" s="143">
        <f t="shared" si="115"/>
        <v>14590220.47912563</v>
      </c>
      <c r="AP65" s="143">
        <f t="shared" si="115"/>
        <v>13822892.782374628</v>
      </c>
      <c r="AQ65" s="143">
        <f t="shared" si="115"/>
        <v>13055565.085623618</v>
      </c>
      <c r="AR65" s="143">
        <f t="shared" si="115"/>
        <v>12293443.357589126</v>
      </c>
      <c r="AS65" s="143">
        <f t="shared" si="115"/>
        <v>11536527.598271135</v>
      </c>
      <c r="AT65" s="143">
        <f t="shared" si="115"/>
        <v>10779611.838953141</v>
      </c>
      <c r="AU65" s="143">
        <f t="shared" si="115"/>
        <v>10022696.079635153</v>
      </c>
      <c r="AV65" s="143">
        <f t="shared" si="115"/>
        <v>9265780.3203171622</v>
      </c>
      <c r="AW65" s="143">
        <f t="shared" si="115"/>
        <v>8510753.7692683078</v>
      </c>
      <c r="AX65" s="143">
        <f t="shared" si="115"/>
        <v>7757616.4264885886</v>
      </c>
      <c r="AY65" s="143">
        <f t="shared" si="115"/>
        <v>7004479.0837088712</v>
      </c>
      <c r="AZ65" s="143">
        <f t="shared" si="115"/>
        <v>6251341.7409291528</v>
      </c>
      <c r="BA65" s="143">
        <f t="shared" si="115"/>
        <v>5498204.3981494354</v>
      </c>
      <c r="BB65" s="143">
        <f t="shared" si="115"/>
        <v>4752551.1848071087</v>
      </c>
      <c r="BC65" s="143">
        <f t="shared" si="115"/>
        <v>4014382.1009021718</v>
      </c>
      <c r="BD65" s="143">
        <f t="shared" si="115"/>
        <v>3276213.0169972368</v>
      </c>
      <c r="BE65" s="143">
        <f t="shared" si="115"/>
        <v>2538043.9330923008</v>
      </c>
      <c r="BF65" s="143">
        <f t="shared" si="115"/>
        <v>1799874.849187365</v>
      </c>
      <c r="BG65" s="143">
        <f t="shared" si="115"/>
        <v>1379828.3750902803</v>
      </c>
      <c r="BH65" s="143">
        <f t="shared" si="115"/>
        <v>1277904.5108010839</v>
      </c>
      <c r="BI65" s="143">
        <f t="shared" si="115"/>
        <v>1175980.6465118877</v>
      </c>
      <c r="BJ65" s="143">
        <f t="shared" si="115"/>
        <v>1074056.7822226915</v>
      </c>
      <c r="BK65" s="143">
        <f t="shared" si="115"/>
        <v>972132.91793349525</v>
      </c>
      <c r="BL65" s="143">
        <f t="shared" si="115"/>
        <v>870713.08396804251</v>
      </c>
      <c r="BM65" s="143">
        <f t="shared" si="115"/>
        <v>769797.28032633348</v>
      </c>
      <c r="BN65" s="143">
        <f t="shared" si="115"/>
        <v>668881.47668462445</v>
      </c>
      <c r="BO65" s="143">
        <f t="shared" si="115"/>
        <v>567965.67304291541</v>
      </c>
      <c r="BP65" s="143">
        <f t="shared" si="115"/>
        <v>467049.86940120632</v>
      </c>
      <c r="BQ65" s="143">
        <f t="shared" ref="BQ65:BU67" si="116">BQ31+BQ35+BQ39+BQ43+BQ47+BQ51+BQ55+BQ59+BQ19+BQ23+BQ27</f>
        <v>374932.77082231641</v>
      </c>
      <c r="BR65" s="143">
        <f t="shared" si="116"/>
        <v>291614.37730624533</v>
      </c>
      <c r="BS65" s="143">
        <f t="shared" si="116"/>
        <v>208295.98379017424</v>
      </c>
      <c r="BT65" s="143">
        <f t="shared" si="116"/>
        <v>124977.59027410318</v>
      </c>
      <c r="BU65" s="143">
        <f t="shared" si="116"/>
        <v>41659.196758032107</v>
      </c>
    </row>
    <row r="66" spans="1:73">
      <c r="A66" s="140"/>
      <c r="B66" s="140" t="s">
        <v>1</v>
      </c>
      <c r="C66" s="140"/>
      <c r="D66" s="137">
        <f>D32+D36+D40+D44+D48+D52+D56+D60+D20+D24+D28</f>
        <v>0</v>
      </c>
      <c r="E66" s="137">
        <f t="shared" si="115"/>
        <v>0</v>
      </c>
      <c r="F66" s="137">
        <f t="shared" si="115"/>
        <v>0</v>
      </c>
      <c r="G66" s="137">
        <f t="shared" si="115"/>
        <v>0</v>
      </c>
      <c r="H66" s="143">
        <f t="shared" si="115"/>
        <v>431848.31655456661</v>
      </c>
      <c r="I66" s="143">
        <f t="shared" si="115"/>
        <v>863696.63310913322</v>
      </c>
      <c r="J66" s="143">
        <f t="shared" si="115"/>
        <v>863696.63310913322</v>
      </c>
      <c r="K66" s="143">
        <f t="shared" si="115"/>
        <v>863696.63310913322</v>
      </c>
      <c r="L66" s="143">
        <f t="shared" si="115"/>
        <v>863696.63310913322</v>
      </c>
      <c r="M66" s="143">
        <f t="shared" si="115"/>
        <v>863696.63310913322</v>
      </c>
      <c r="N66" s="143">
        <f t="shared" si="115"/>
        <v>863696.63310913322</v>
      </c>
      <c r="O66" s="143">
        <f t="shared" si="115"/>
        <v>863696.63310913322</v>
      </c>
      <c r="P66" s="143">
        <f t="shared" si="115"/>
        <v>863696.63310913322</v>
      </c>
      <c r="Q66" s="143">
        <f t="shared" si="115"/>
        <v>863696.63310913322</v>
      </c>
      <c r="R66" s="143">
        <f t="shared" si="115"/>
        <v>863696.63310913322</v>
      </c>
      <c r="S66" s="143">
        <f t="shared" si="115"/>
        <v>863696.63310913322</v>
      </c>
      <c r="T66" s="143">
        <f t="shared" si="115"/>
        <v>863696.63310913322</v>
      </c>
      <c r="U66" s="143">
        <f t="shared" si="115"/>
        <v>863696.63310913322</v>
      </c>
      <c r="V66" s="143">
        <f t="shared" si="115"/>
        <v>863696.63310913322</v>
      </c>
      <c r="W66" s="143">
        <f t="shared" si="115"/>
        <v>857555.91391692159</v>
      </c>
      <c r="X66" s="143">
        <f t="shared" si="115"/>
        <v>851415.19472471008</v>
      </c>
      <c r="Y66" s="143">
        <f t="shared" si="115"/>
        <v>851415.19472471008</v>
      </c>
      <c r="Z66" s="143">
        <f t="shared" si="115"/>
        <v>851415.19472471008</v>
      </c>
      <c r="AA66" s="143">
        <f t="shared" si="115"/>
        <v>851415.19472471008</v>
      </c>
      <c r="AB66" s="143">
        <f t="shared" si="115"/>
        <v>839083.8015625102</v>
      </c>
      <c r="AC66" s="143">
        <f t="shared" si="115"/>
        <v>826752.40840031032</v>
      </c>
      <c r="AD66" s="143">
        <f t="shared" si="115"/>
        <v>826752.40840031032</v>
      </c>
      <c r="AE66" s="143">
        <f t="shared" si="115"/>
        <v>826752.40840031032</v>
      </c>
      <c r="AF66" s="143">
        <f t="shared" si="115"/>
        <v>826752.40840031032</v>
      </c>
      <c r="AG66" s="143">
        <f t="shared" si="115"/>
        <v>819828.50690563256</v>
      </c>
      <c r="AH66" s="143">
        <f t="shared" si="115"/>
        <v>812904.6054109548</v>
      </c>
      <c r="AI66" s="143">
        <f t="shared" si="115"/>
        <v>812904.6054109548</v>
      </c>
      <c r="AJ66" s="143">
        <f t="shared" si="115"/>
        <v>812904.6054109548</v>
      </c>
      <c r="AK66" s="143">
        <f t="shared" si="115"/>
        <v>812904.6054109548</v>
      </c>
      <c r="AL66" s="143">
        <f t="shared" si="115"/>
        <v>790116.15108098031</v>
      </c>
      <c r="AM66" s="143">
        <f t="shared" si="115"/>
        <v>767327.69675100571</v>
      </c>
      <c r="AN66" s="143">
        <f t="shared" si="115"/>
        <v>767327.69675100571</v>
      </c>
      <c r="AO66" s="143">
        <f t="shared" si="115"/>
        <v>767327.69675100571</v>
      </c>
      <c r="AP66" s="143">
        <f t="shared" si="115"/>
        <v>767327.69675100571</v>
      </c>
      <c r="AQ66" s="143">
        <f t="shared" si="115"/>
        <v>762121.72803449794</v>
      </c>
      <c r="AR66" s="143">
        <f t="shared" si="115"/>
        <v>756915.75931799016</v>
      </c>
      <c r="AS66" s="143">
        <f t="shared" si="115"/>
        <v>756915.75931799016</v>
      </c>
      <c r="AT66" s="143">
        <f t="shared" si="115"/>
        <v>756915.75931799016</v>
      </c>
      <c r="AU66" s="143">
        <f t="shared" si="115"/>
        <v>756915.75931799016</v>
      </c>
      <c r="AV66" s="143">
        <f t="shared" si="115"/>
        <v>755026.5510488539</v>
      </c>
      <c r="AW66" s="143">
        <f t="shared" si="115"/>
        <v>753137.34277971776</v>
      </c>
      <c r="AX66" s="143">
        <f t="shared" si="115"/>
        <v>753137.34277971776</v>
      </c>
      <c r="AY66" s="143">
        <f t="shared" si="115"/>
        <v>753137.34277971776</v>
      </c>
      <c r="AZ66" s="143">
        <f t="shared" si="115"/>
        <v>753137.34277971776</v>
      </c>
      <c r="BA66" s="143">
        <f t="shared" si="115"/>
        <v>745653.21334232669</v>
      </c>
      <c r="BB66" s="143">
        <f t="shared" si="115"/>
        <v>738169.08390493563</v>
      </c>
      <c r="BC66" s="143">
        <f t="shared" si="115"/>
        <v>738169.08390493563</v>
      </c>
      <c r="BD66" s="143">
        <f t="shared" si="115"/>
        <v>738169.08390493563</v>
      </c>
      <c r="BE66" s="143">
        <f t="shared" si="115"/>
        <v>738169.08390493563</v>
      </c>
      <c r="BF66" s="143">
        <f t="shared" si="115"/>
        <v>420046.47409706604</v>
      </c>
      <c r="BG66" s="143">
        <f t="shared" si="115"/>
        <v>101923.8642891963</v>
      </c>
      <c r="BH66" s="143">
        <f t="shared" si="115"/>
        <v>101923.8642891963</v>
      </c>
      <c r="BI66" s="143">
        <f t="shared" si="115"/>
        <v>101923.8642891963</v>
      </c>
      <c r="BJ66" s="143">
        <f t="shared" si="115"/>
        <v>101923.8642891963</v>
      </c>
      <c r="BK66" s="143">
        <f t="shared" si="115"/>
        <v>101419.83396545268</v>
      </c>
      <c r="BL66" s="143">
        <f t="shared" si="115"/>
        <v>100915.80364170908</v>
      </c>
      <c r="BM66" s="143">
        <f t="shared" si="115"/>
        <v>100915.80364170908</v>
      </c>
      <c r="BN66" s="143">
        <f t="shared" si="115"/>
        <v>100915.80364170908</v>
      </c>
      <c r="BO66" s="143">
        <f t="shared" si="115"/>
        <v>100915.80364170908</v>
      </c>
      <c r="BP66" s="143">
        <f t="shared" si="115"/>
        <v>92117.098578890073</v>
      </c>
      <c r="BQ66" s="143">
        <f t="shared" si="116"/>
        <v>83318.393516071068</v>
      </c>
      <c r="BR66" s="143">
        <f t="shared" si="116"/>
        <v>83318.393516071068</v>
      </c>
      <c r="BS66" s="143">
        <f t="shared" si="116"/>
        <v>83318.393516071068</v>
      </c>
      <c r="BT66" s="143">
        <f t="shared" si="116"/>
        <v>83318.393516071068</v>
      </c>
      <c r="BU66" s="143">
        <f t="shared" si="116"/>
        <v>41659.196758035534</v>
      </c>
    </row>
    <row r="67" spans="1:73">
      <c r="A67" s="140"/>
      <c r="B67" s="140" t="s">
        <v>80</v>
      </c>
      <c r="C67" s="140"/>
      <c r="D67" s="137">
        <f>D33+D37+D41+D45+D49+D53+D57+D61+D21+D25+D29</f>
        <v>0</v>
      </c>
      <c r="E67" s="137">
        <f t="shared" si="115"/>
        <v>0</v>
      </c>
      <c r="F67" s="137">
        <f t="shared" si="115"/>
        <v>0</v>
      </c>
      <c r="G67" s="137">
        <f t="shared" si="115"/>
        <v>0</v>
      </c>
      <c r="H67" s="143">
        <f t="shared" si="115"/>
        <v>41487501.943765439</v>
      </c>
      <c r="I67" s="143">
        <f t="shared" si="115"/>
        <v>40623805.310656302</v>
      </c>
      <c r="J67" s="143">
        <f t="shared" si="115"/>
        <v>39760108.677547172</v>
      </c>
      <c r="K67" s="143">
        <f t="shared" si="115"/>
        <v>38896412.044438042</v>
      </c>
      <c r="L67" s="143">
        <f t="shared" si="115"/>
        <v>38032715.411328897</v>
      </c>
      <c r="M67" s="143">
        <f t="shared" si="115"/>
        <v>37169018.778219774</v>
      </c>
      <c r="N67" s="143">
        <f t="shared" si="115"/>
        <v>36305322.145110644</v>
      </c>
      <c r="O67" s="143">
        <f t="shared" si="115"/>
        <v>35441625.512001507</v>
      </c>
      <c r="P67" s="143">
        <f t="shared" si="115"/>
        <v>34577928.878892377</v>
      </c>
      <c r="Q67" s="143">
        <f t="shared" si="115"/>
        <v>33714232.24578324</v>
      </c>
      <c r="R67" s="143">
        <f t="shared" si="115"/>
        <v>32850535.61267411</v>
      </c>
      <c r="S67" s="143">
        <f t="shared" si="115"/>
        <v>31986838.97956498</v>
      </c>
      <c r="T67" s="143">
        <f t="shared" si="115"/>
        <v>31123142.346455842</v>
      </c>
      <c r="U67" s="143">
        <f t="shared" si="115"/>
        <v>30259445.713346712</v>
      </c>
      <c r="V67" s="143">
        <f t="shared" si="115"/>
        <v>29395749.080237579</v>
      </c>
      <c r="W67" s="143">
        <f t="shared" si="115"/>
        <v>28538193.166320663</v>
      </c>
      <c r="X67" s="143">
        <f t="shared" si="115"/>
        <v>27686777.97159595</v>
      </c>
      <c r="Y67" s="143">
        <f t="shared" si="115"/>
        <v>26835362.776871245</v>
      </c>
      <c r="Z67" s="143">
        <f t="shared" si="115"/>
        <v>25983947.582146533</v>
      </c>
      <c r="AA67" s="143">
        <f t="shared" si="115"/>
        <v>25132532.387421824</v>
      </c>
      <c r="AB67" s="143">
        <f t="shared" si="115"/>
        <v>24293448.58585931</v>
      </c>
      <c r="AC67" s="143">
        <f t="shared" si="115"/>
        <v>23466696.177458998</v>
      </c>
      <c r="AD67" s="143">
        <f t="shared" si="115"/>
        <v>22639943.769058693</v>
      </c>
      <c r="AE67" s="143">
        <f t="shared" si="115"/>
        <v>21813191.360658381</v>
      </c>
      <c r="AF67" s="143">
        <f t="shared" si="115"/>
        <v>20986438.952258073</v>
      </c>
      <c r="AG67" s="143">
        <f t="shared" si="115"/>
        <v>20166610.445352439</v>
      </c>
      <c r="AH67" s="143">
        <f t="shared" si="115"/>
        <v>19353705.839941487</v>
      </c>
      <c r="AI67" s="143">
        <f t="shared" si="115"/>
        <v>18540801.234530531</v>
      </c>
      <c r="AJ67" s="143">
        <f t="shared" si="115"/>
        <v>17727896.629119575</v>
      </c>
      <c r="AK67" s="143">
        <f t="shared" si="115"/>
        <v>16914992.023708623</v>
      </c>
      <c r="AL67" s="143">
        <f t="shared" si="115"/>
        <v>16124875.872627642</v>
      </c>
      <c r="AM67" s="143">
        <f t="shared" si="115"/>
        <v>15357548.175876636</v>
      </c>
      <c r="AN67" s="143">
        <f t="shared" si="115"/>
        <v>14590220.47912563</v>
      </c>
      <c r="AO67" s="143">
        <f t="shared" si="115"/>
        <v>13822892.782374628</v>
      </c>
      <c r="AP67" s="143">
        <f t="shared" si="115"/>
        <v>13055565.085623618</v>
      </c>
      <c r="AQ67" s="143">
        <f t="shared" si="115"/>
        <v>12293443.357589126</v>
      </c>
      <c r="AR67" s="143">
        <f t="shared" si="115"/>
        <v>11536527.598271135</v>
      </c>
      <c r="AS67" s="143">
        <f t="shared" si="115"/>
        <v>10779611.838953141</v>
      </c>
      <c r="AT67" s="143">
        <f t="shared" si="115"/>
        <v>10022696.079635153</v>
      </c>
      <c r="AU67" s="143">
        <f t="shared" si="115"/>
        <v>9265780.3203171622</v>
      </c>
      <c r="AV67" s="143">
        <f t="shared" si="115"/>
        <v>8510753.7692683078</v>
      </c>
      <c r="AW67" s="143">
        <f t="shared" si="115"/>
        <v>7757616.4264885886</v>
      </c>
      <c r="AX67" s="143">
        <f t="shared" si="115"/>
        <v>7004479.0837088712</v>
      </c>
      <c r="AY67" s="143">
        <f t="shared" si="115"/>
        <v>6251341.7409291528</v>
      </c>
      <c r="AZ67" s="143">
        <f t="shared" si="115"/>
        <v>5498204.3981494354</v>
      </c>
      <c r="BA67" s="143">
        <f t="shared" si="115"/>
        <v>4752551.1848071087</v>
      </c>
      <c r="BB67" s="143">
        <f t="shared" si="115"/>
        <v>4014382.1009021718</v>
      </c>
      <c r="BC67" s="143">
        <f t="shared" si="115"/>
        <v>3276213.0169972368</v>
      </c>
      <c r="BD67" s="143">
        <f t="shared" si="115"/>
        <v>2538043.9330923008</v>
      </c>
      <c r="BE67" s="143">
        <f t="shared" si="115"/>
        <v>1799874.849187365</v>
      </c>
      <c r="BF67" s="143">
        <f t="shared" si="115"/>
        <v>1379828.3750902989</v>
      </c>
      <c r="BG67" s="143">
        <f t="shared" si="115"/>
        <v>1277904.5108010839</v>
      </c>
      <c r="BH67" s="143">
        <f t="shared" si="115"/>
        <v>1175980.6465118877</v>
      </c>
      <c r="BI67" s="143">
        <f t="shared" si="115"/>
        <v>1074056.7822226915</v>
      </c>
      <c r="BJ67" s="143">
        <f t="shared" si="115"/>
        <v>972132.91793349525</v>
      </c>
      <c r="BK67" s="143">
        <f t="shared" si="115"/>
        <v>870713.08396804251</v>
      </c>
      <c r="BL67" s="143">
        <f t="shared" si="115"/>
        <v>769797.28032633348</v>
      </c>
      <c r="BM67" s="143">
        <f t="shared" si="115"/>
        <v>668881.47668462445</v>
      </c>
      <c r="BN67" s="143">
        <f t="shared" si="115"/>
        <v>567965.67304291541</v>
      </c>
      <c r="BO67" s="143">
        <f t="shared" si="115"/>
        <v>467049.86940120632</v>
      </c>
      <c r="BP67" s="143">
        <f t="shared" si="115"/>
        <v>374932.77082231623</v>
      </c>
      <c r="BQ67" s="143">
        <f t="shared" si="116"/>
        <v>291614.37730624533</v>
      </c>
      <c r="BR67" s="143">
        <f t="shared" si="116"/>
        <v>208295.98379017424</v>
      </c>
      <c r="BS67" s="143">
        <f t="shared" si="116"/>
        <v>124977.59027410318</v>
      </c>
      <c r="BT67" s="143">
        <f t="shared" si="116"/>
        <v>41659.196758032107</v>
      </c>
      <c r="BU67" s="143">
        <f t="shared" si="116"/>
        <v>-3.4269760362803936E-9</v>
      </c>
    </row>
    <row r="69" spans="1:73" ht="17.25" customHeight="1"/>
  </sheetData>
  <mergeCells count="1">
    <mergeCell ref="A19:A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F1AE-2C51-4FF0-9BC1-26F41B7AE72C}">
  <sheetPr>
    <tabColor rgb="FF1576AB"/>
  </sheetPr>
  <dimension ref="A3:M43"/>
  <sheetViews>
    <sheetView zoomScale="85" zoomScaleNormal="85" workbookViewId="0">
      <selection activeCell="O3" sqref="O3"/>
    </sheetView>
  </sheetViews>
  <sheetFormatPr defaultColWidth="8.7109375" defaultRowHeight="14.25"/>
  <cols>
    <col min="1" max="1" width="33.85546875" style="93" customWidth="1"/>
    <col min="2" max="2" width="41.42578125" style="93" customWidth="1"/>
    <col min="3" max="3" width="26.85546875" style="93" customWidth="1"/>
    <col min="4" max="16384" width="8.7109375" style="93"/>
  </cols>
  <sheetData>
    <row r="3" spans="1:13" ht="18">
      <c r="A3" s="94" t="s">
        <v>110</v>
      </c>
      <c r="B3" s="95"/>
      <c r="C3" s="95"/>
      <c r="D3" s="95"/>
      <c r="E3" s="95"/>
      <c r="F3" s="95"/>
      <c r="G3" s="95"/>
      <c r="H3" s="95"/>
      <c r="I3" s="95"/>
      <c r="J3" s="95"/>
      <c r="K3" s="95"/>
      <c r="L3" s="95"/>
      <c r="M3" s="95"/>
    </row>
    <row r="4" spans="1:13" ht="15" thickBot="1"/>
    <row r="5" spans="1:13" ht="16.5" thickBot="1">
      <c r="A5" s="96" t="s">
        <v>111</v>
      </c>
      <c r="B5" s="97" t="s">
        <v>112</v>
      </c>
    </row>
    <row r="6" spans="1:13" ht="32.25" thickBot="1">
      <c r="A6" s="98" t="s">
        <v>113</v>
      </c>
      <c r="B6" s="97" t="s">
        <v>154</v>
      </c>
    </row>
    <row r="7" spans="1:13" ht="123.6" customHeight="1" thickBot="1">
      <c r="A7" s="99" t="s">
        <v>114</v>
      </c>
      <c r="B7" s="170" t="s">
        <v>179</v>
      </c>
    </row>
    <row r="8" spans="1:13" ht="15" thickBot="1"/>
    <row r="9" spans="1:13" ht="16.5" thickBot="1">
      <c r="A9" s="96" t="s">
        <v>115</v>
      </c>
      <c r="B9" s="100">
        <v>2026</v>
      </c>
    </row>
    <row r="10" spans="1:13" ht="26.25" thickBot="1">
      <c r="A10" s="99" t="s">
        <v>116</v>
      </c>
      <c r="B10" s="100">
        <v>2026</v>
      </c>
    </row>
    <row r="12" spans="1:13" ht="36">
      <c r="A12" s="94" t="s">
        <v>117</v>
      </c>
      <c r="B12" s="95"/>
      <c r="C12" s="95"/>
      <c r="D12" s="95"/>
      <c r="E12" s="95"/>
      <c r="F12" s="95"/>
      <c r="G12" s="95"/>
      <c r="H12" s="95"/>
      <c r="I12" s="95"/>
      <c r="J12" s="95"/>
      <c r="K12" s="95"/>
      <c r="L12" s="95"/>
      <c r="M12" s="95"/>
    </row>
    <row r="14" spans="1:13" ht="15.75">
      <c r="A14" s="101" t="s">
        <v>118</v>
      </c>
    </row>
    <row r="15" spans="1:13">
      <c r="A15" s="102" t="s">
        <v>119</v>
      </c>
    </row>
    <row r="16" spans="1:13" ht="15" thickBot="1">
      <c r="A16" s="98" t="s">
        <v>120</v>
      </c>
      <c r="B16" s="98" t="s">
        <v>121</v>
      </c>
      <c r="C16" s="98" t="s">
        <v>122</v>
      </c>
    </row>
    <row r="17" spans="1:4" ht="32.25" thickBot="1">
      <c r="A17" s="103" t="s">
        <v>123</v>
      </c>
      <c r="B17" s="97" t="s">
        <v>124</v>
      </c>
      <c r="C17" s="104">
        <f>'BCA - Reference'!C48-'4 yr Deferral BCA'!C58</f>
        <v>5286929.4573885314</v>
      </c>
    </row>
    <row r="18" spans="1:4" ht="32.25" thickBot="1">
      <c r="A18" s="103" t="s">
        <v>139</v>
      </c>
      <c r="B18" s="97" t="s">
        <v>124</v>
      </c>
      <c r="C18" s="104">
        <f>'Avoidance BCA'!C58</f>
        <v>14884889.444408666</v>
      </c>
    </row>
    <row r="19" spans="1:4" ht="16.5" thickBot="1">
      <c r="A19" s="105" t="s">
        <v>125</v>
      </c>
      <c r="B19" s="106"/>
      <c r="C19" s="132">
        <f>+C18+C17</f>
        <v>20171818.901797198</v>
      </c>
    </row>
    <row r="20" spans="1:4" ht="15">
      <c r="A20" s="117"/>
      <c r="C20" s="118"/>
    </row>
    <row r="22" spans="1:4" ht="15.75">
      <c r="A22" s="101" t="s">
        <v>126</v>
      </c>
    </row>
    <row r="23" spans="1:4">
      <c r="A23" s="102" t="s">
        <v>119</v>
      </c>
    </row>
    <row r="24" spans="1:4" ht="15" thickBot="1">
      <c r="A24" s="98" t="s">
        <v>127</v>
      </c>
      <c r="B24" s="98" t="s">
        <v>128</v>
      </c>
      <c r="C24" s="98" t="s">
        <v>122</v>
      </c>
    </row>
    <row r="25" spans="1:4" ht="26.25" thickBot="1">
      <c r="A25" s="103" t="s">
        <v>165</v>
      </c>
      <c r="B25" s="97" t="s">
        <v>129</v>
      </c>
      <c r="C25" s="104">
        <f>'4 yr Deferral BCA'!C59+'Avoidance BCA'!C59</f>
        <v>4082766.3294544397</v>
      </c>
      <c r="D25" s="102" t="s">
        <v>155</v>
      </c>
    </row>
    <row r="26" spans="1:4" ht="32.25" thickBot="1">
      <c r="A26" s="103" t="s">
        <v>165</v>
      </c>
      <c r="B26" s="100" t="s">
        <v>150</v>
      </c>
      <c r="C26" s="104">
        <f>'4 yr Deferral BCA'!C60+'Avoidance BCA'!C60</f>
        <v>707254.62250526925</v>
      </c>
    </row>
    <row r="27" spans="1:4" ht="16.5" thickBot="1">
      <c r="A27" s="105" t="s">
        <v>130</v>
      </c>
      <c r="B27" s="106"/>
      <c r="C27" s="132">
        <f>C25+C26</f>
        <v>4790020.9519597087</v>
      </c>
    </row>
    <row r="28" spans="1:4" ht="15" thickBot="1"/>
    <row r="29" spans="1:4" ht="16.5" thickBot="1">
      <c r="A29" s="107" t="s">
        <v>131</v>
      </c>
      <c r="B29" s="108">
        <f>+C19-C27</f>
        <v>15381797.949837489</v>
      </c>
      <c r="C29" s="169"/>
    </row>
    <row r="30" spans="1:4" ht="15" thickBot="1"/>
    <row r="31" spans="1:4" ht="16.5" thickBot="1">
      <c r="A31" s="107" t="s">
        <v>176</v>
      </c>
      <c r="B31" s="108">
        <f>+B29*50%</f>
        <v>7690898.9749187445</v>
      </c>
      <c r="C31" s="159" t="s">
        <v>164</v>
      </c>
    </row>
    <row r="32" spans="1:4" ht="15" thickBot="1">
      <c r="C32" s="159"/>
    </row>
    <row r="33" spans="1:4" ht="16.5" thickBot="1">
      <c r="A33" s="107" t="s">
        <v>177</v>
      </c>
      <c r="B33" s="108">
        <f>+C25*25%</f>
        <v>1020691.5823636099</v>
      </c>
      <c r="C33" s="159" t="s">
        <v>173</v>
      </c>
      <c r="D33" s="130"/>
    </row>
    <row r="34" spans="1:4" ht="15" thickBot="1">
      <c r="B34" s="130"/>
      <c r="C34" s="159"/>
    </row>
    <row r="35" spans="1:4" ht="26.25" thickBot="1">
      <c r="A35" s="107" t="s">
        <v>151</v>
      </c>
      <c r="B35" s="131">
        <f>+B33/B29</f>
        <v>6.6357105046643369E-2</v>
      </c>
      <c r="C35" s="159" t="s">
        <v>164</v>
      </c>
    </row>
    <row r="37" spans="1:4">
      <c r="B37" s="169"/>
    </row>
    <row r="40" spans="1:4" ht="15">
      <c r="A40" s="134" t="s">
        <v>156</v>
      </c>
    </row>
    <row r="41" spans="1:4">
      <c r="A41" s="133">
        <v>1</v>
      </c>
      <c r="B41" s="93" t="s">
        <v>180</v>
      </c>
    </row>
    <row r="42" spans="1:4">
      <c r="A42" s="171">
        <v>2</v>
      </c>
      <c r="B42" s="93" t="s">
        <v>181</v>
      </c>
    </row>
    <row r="43" spans="1:4">
      <c r="A43" s="133">
        <v>3</v>
      </c>
      <c r="B43" s="93" t="s">
        <v>182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3A9B1-8F19-42DE-A9A9-4A4B6100E0AC}">
  <sheetPr>
    <tabColor rgb="FF1576AB"/>
  </sheetPr>
  <dimension ref="A2:G75"/>
  <sheetViews>
    <sheetView workbookViewId="0">
      <pane xSplit="1" ySplit="5" topLeftCell="B6" activePane="bottomRight" state="frozen"/>
      <selection activeCell="M28" sqref="M28"/>
      <selection pane="topRight" activeCell="M28" sqref="M28"/>
      <selection pane="bottomLeft" activeCell="M28" sqref="M28"/>
      <selection pane="bottomRight" activeCell="A2" sqref="A2"/>
    </sheetView>
  </sheetViews>
  <sheetFormatPr defaultColWidth="8.7109375" defaultRowHeight="14.25"/>
  <cols>
    <col min="1" max="1" width="16.42578125" style="93" customWidth="1"/>
    <col min="2" max="2" width="8.7109375" style="93"/>
    <col min="3" max="4" width="21" style="93" customWidth="1"/>
    <col min="5" max="5" width="14.42578125" style="93" customWidth="1"/>
    <col min="6" max="7" width="21" style="93" customWidth="1"/>
    <col min="8" max="8" width="21.85546875" style="93" customWidth="1"/>
    <col min="9" max="16384" width="8.7109375" style="93"/>
  </cols>
  <sheetData>
    <row r="2" spans="1:7">
      <c r="A2" s="102" t="s">
        <v>132</v>
      </c>
    </row>
    <row r="3" spans="1:7">
      <c r="A3" s="102"/>
    </row>
    <row r="4" spans="1:7" ht="15.75" thickBot="1">
      <c r="C4" s="175" t="s">
        <v>133</v>
      </c>
      <c r="D4" s="175"/>
      <c r="E4" s="109"/>
      <c r="F4" s="175" t="s">
        <v>134</v>
      </c>
      <c r="G4" s="175"/>
    </row>
    <row r="5" spans="1:7" ht="51">
      <c r="A5" s="110" t="s">
        <v>135</v>
      </c>
      <c r="C5" s="111" t="s">
        <v>123</v>
      </c>
      <c r="D5" s="119" t="s">
        <v>139</v>
      </c>
      <c r="E5" s="121"/>
      <c r="F5" s="110" t="s">
        <v>129</v>
      </c>
      <c r="G5" s="111" t="s">
        <v>150</v>
      </c>
    </row>
    <row r="6" spans="1:7">
      <c r="A6" s="112">
        <v>2026</v>
      </c>
      <c r="C6" s="113" cm="1">
        <f t="array" ref="C6:C75">+TRANSPOSE('BCA - Reference'!D43:BU43)-TRANSPOSE('4 yr Deferral BCA'!D43:BU43)</f>
        <v>246442.61699097371</v>
      </c>
      <c r="D6" s="113" cm="1">
        <f t="array" ref="D6:D75">+TRANSPOSE('Avoidance BCA'!D43:BU43)</f>
        <v>95453.798509169428</v>
      </c>
      <c r="E6" s="120"/>
      <c r="F6" s="113" cm="1">
        <f t="array" ref="F6:F75">+TRANSPOSE('4 yr Deferral BCA'!D45:BU45)+TRANSPOSE('Avoidance BCA'!D45:BU45)</f>
        <v>714000</v>
      </c>
      <c r="G6" s="113" cm="1">
        <f t="array" ref="G6:G75">+TRANSPOSE('4 yr Deferral BCA'!D46:BU46)+TRANSPOSE('Avoidance BCA'!D46:BU46)</f>
        <v>198371.22</v>
      </c>
    </row>
    <row r="7" spans="1:7">
      <c r="A7" s="112">
        <v>2027</v>
      </c>
      <c r="C7" s="113">
        <v>2832263.4526928389</v>
      </c>
      <c r="D7" s="113">
        <v>1097011.1754174759</v>
      </c>
      <c r="E7" s="120"/>
      <c r="F7" s="113">
        <v>892500</v>
      </c>
      <c r="G7" s="113">
        <v>202338.64440000002</v>
      </c>
    </row>
    <row r="8" spans="1:7">
      <c r="A8" s="112">
        <v>2028</v>
      </c>
      <c r="C8" s="113">
        <v>2853477.9812166635</v>
      </c>
      <c r="D8" s="113">
        <v>1105228.1281341168</v>
      </c>
      <c r="E8" s="120"/>
      <c r="F8" s="113">
        <v>1470000</v>
      </c>
      <c r="G8" s="113">
        <v>206385.41728800006</v>
      </c>
    </row>
    <row r="9" spans="1:7">
      <c r="A9" s="112">
        <v>2029</v>
      </c>
      <c r="C9" s="113">
        <v>2868401.4324115077</v>
      </c>
      <c r="D9" s="113">
        <v>1111008.3788099417</v>
      </c>
      <c r="E9" s="120"/>
      <c r="F9" s="113">
        <v>1743000</v>
      </c>
      <c r="G9" s="113">
        <v>210513.12563376006</v>
      </c>
    </row>
    <row r="10" spans="1:7">
      <c r="A10" s="112">
        <v>2030</v>
      </c>
      <c r="C10" s="113">
        <v>2006228.5044157966</v>
      </c>
      <c r="D10" s="113">
        <v>1114546.8636082155</v>
      </c>
      <c r="E10" s="120"/>
      <c r="F10" s="113">
        <v>0</v>
      </c>
      <c r="G10" s="113">
        <v>0</v>
      </c>
    </row>
    <row r="11" spans="1:7">
      <c r="A11" s="112">
        <v>2031</v>
      </c>
      <c r="C11" s="113">
        <v>-136020.96821695846</v>
      </c>
      <c r="D11" s="113">
        <v>1116022.923799142</v>
      </c>
      <c r="E11" s="120"/>
      <c r="F11" s="113">
        <v>0</v>
      </c>
      <c r="G11" s="113">
        <v>0</v>
      </c>
    </row>
    <row r="12" spans="1:7">
      <c r="A12" s="112">
        <v>2032</v>
      </c>
      <c r="C12" s="113">
        <v>-163941.27788505889</v>
      </c>
      <c r="D12" s="113">
        <v>1115601.5533513098</v>
      </c>
      <c r="E12" s="120"/>
      <c r="F12" s="113">
        <v>0</v>
      </c>
      <c r="G12" s="113">
        <v>0</v>
      </c>
    </row>
    <row r="13" spans="1:7">
      <c r="A13" s="112">
        <v>2033</v>
      </c>
      <c r="C13" s="113">
        <v>-189249.27643952565</v>
      </c>
      <c r="D13" s="113">
        <v>1113434.546715819</v>
      </c>
      <c r="E13" s="120"/>
      <c r="F13" s="113">
        <v>0</v>
      </c>
      <c r="G13" s="113">
        <v>0</v>
      </c>
    </row>
    <row r="14" spans="1:7">
      <c r="A14" s="112">
        <v>2034</v>
      </c>
      <c r="C14" s="113">
        <v>-212153.94876944786</v>
      </c>
      <c r="D14" s="113">
        <v>1109661.5547876824</v>
      </c>
      <c r="E14" s="120"/>
      <c r="F14" s="113">
        <v>0</v>
      </c>
      <c r="G14" s="113">
        <v>0</v>
      </c>
    </row>
    <row r="15" spans="1:7">
      <c r="A15" s="112">
        <v>2035</v>
      </c>
      <c r="C15" s="113">
        <v>-232847.56097278977</v>
      </c>
      <c r="D15" s="113">
        <v>1104411.0563903116</v>
      </c>
      <c r="E15" s="120"/>
      <c r="F15" s="113">
        <v>0</v>
      </c>
      <c r="G15" s="113">
        <v>0</v>
      </c>
    </row>
    <row r="16" spans="1:7">
      <c r="A16" s="112">
        <v>2036</v>
      </c>
      <c r="C16" s="113">
        <v>-251506.99785967683</v>
      </c>
      <c r="D16" s="113">
        <v>1097801.2520412453</v>
      </c>
      <c r="E16" s="120"/>
      <c r="F16" s="113">
        <v>0</v>
      </c>
      <c r="G16" s="113">
        <v>0</v>
      </c>
    </row>
    <row r="17" spans="1:7">
      <c r="A17" s="112">
        <v>2037</v>
      </c>
      <c r="C17" s="113">
        <v>-268294.9934554263</v>
      </c>
      <c r="D17" s="113">
        <v>1089940.8862166195</v>
      </c>
      <c r="E17" s="120"/>
      <c r="F17" s="113">
        <v>0</v>
      </c>
      <c r="G17" s="113">
        <v>0</v>
      </c>
    </row>
    <row r="18" spans="1:7">
      <c r="A18" s="112">
        <v>2038</v>
      </c>
      <c r="C18" s="113">
        <v>-283361.26306332927</v>
      </c>
      <c r="D18" s="113">
        <v>1080930.0038344788</v>
      </c>
      <c r="E18" s="120"/>
      <c r="F18" s="113">
        <v>0</v>
      </c>
      <c r="G18" s="113">
        <v>0</v>
      </c>
    </row>
    <row r="19" spans="1:7">
      <c r="A19" s="112">
        <v>2039</v>
      </c>
      <c r="C19" s="113">
        <v>-296843.54476241348</v>
      </c>
      <c r="D19" s="113">
        <v>1070860.646219424</v>
      </c>
      <c r="E19" s="120"/>
      <c r="F19" s="113">
        <v>0</v>
      </c>
      <c r="G19" s="113">
        <v>0</v>
      </c>
    </row>
    <row r="20" spans="1:7">
      <c r="A20" s="112">
        <v>2040</v>
      </c>
      <c r="C20" s="113">
        <v>-308868.55758538377</v>
      </c>
      <c r="D20" s="113">
        <v>1059817.491390089</v>
      </c>
      <c r="E20" s="120"/>
      <c r="F20" s="113">
        <v>0</v>
      </c>
      <c r="G20" s="113">
        <v>0</v>
      </c>
    </row>
    <row r="21" spans="1:7">
      <c r="A21" s="112">
        <v>2041</v>
      </c>
      <c r="C21" s="113">
        <v>-327067.21623789053</v>
      </c>
      <c r="D21" s="113">
        <v>1044967.9414598298</v>
      </c>
      <c r="E21" s="120"/>
      <c r="F21" s="113">
        <v>0</v>
      </c>
      <c r="G21" s="113">
        <v>0</v>
      </c>
    </row>
    <row r="22" spans="1:7">
      <c r="A22" s="112">
        <v>2042</v>
      </c>
      <c r="C22" s="113">
        <v>-343624.16920889309</v>
      </c>
      <c r="D22" s="113">
        <v>1029452.3047075241</v>
      </c>
      <c r="E22" s="120"/>
      <c r="F22" s="113">
        <v>0</v>
      </c>
      <c r="G22" s="113">
        <v>0</v>
      </c>
    </row>
    <row r="23" spans="1:7">
      <c r="A23" s="112">
        <v>2043</v>
      </c>
      <c r="C23" s="113">
        <v>-351123.75789296767</v>
      </c>
      <c r="D23" s="113">
        <v>1016247.0205539302</v>
      </c>
      <c r="E23" s="120"/>
      <c r="F23" s="113">
        <v>0</v>
      </c>
      <c r="G23" s="113">
        <v>0</v>
      </c>
    </row>
    <row r="24" spans="1:7">
      <c r="A24" s="112">
        <v>2044</v>
      </c>
      <c r="C24" s="113">
        <v>-357579.36941336747</v>
      </c>
      <c r="D24" s="113">
        <v>1002344.1149315585</v>
      </c>
      <c r="E24" s="120"/>
      <c r="F24" s="113">
        <v>0</v>
      </c>
      <c r="G24" s="113">
        <v>0</v>
      </c>
    </row>
    <row r="25" spans="1:7">
      <c r="A25" s="112">
        <v>2045</v>
      </c>
      <c r="C25" s="113">
        <v>-354940.76603135513</v>
      </c>
      <c r="D25" s="113">
        <v>987799.3975579103</v>
      </c>
      <c r="E25" s="120"/>
      <c r="F25" s="113">
        <v>0</v>
      </c>
      <c r="G25" s="113">
        <v>0</v>
      </c>
    </row>
    <row r="26" spans="1:7">
      <c r="A26" s="112">
        <v>2046</v>
      </c>
      <c r="C26" s="113">
        <v>-366950.26405804278</v>
      </c>
      <c r="D26" s="113">
        <v>966819.5331016155</v>
      </c>
      <c r="E26" s="120"/>
      <c r="F26" s="113">
        <v>0</v>
      </c>
      <c r="G26" s="113">
        <v>0</v>
      </c>
    </row>
    <row r="27" spans="1:7">
      <c r="A27" s="112">
        <v>2047</v>
      </c>
      <c r="C27" s="113">
        <v>-385902.64574741432</v>
      </c>
      <c r="D27" s="113">
        <v>945613.99588934495</v>
      </c>
      <c r="E27" s="120"/>
      <c r="F27" s="113">
        <v>0</v>
      </c>
      <c r="G27" s="113">
        <v>0</v>
      </c>
    </row>
    <row r="28" spans="1:7">
      <c r="A28" s="112">
        <v>2048</v>
      </c>
      <c r="C28" s="113">
        <v>-388197.46610677429</v>
      </c>
      <c r="D28" s="113">
        <v>930070.92454987473</v>
      </c>
      <c r="E28" s="120"/>
      <c r="F28" s="113">
        <v>0</v>
      </c>
      <c r="G28" s="113">
        <v>0</v>
      </c>
    </row>
    <row r="29" spans="1:7">
      <c r="A29" s="112">
        <v>2049</v>
      </c>
      <c r="C29" s="113">
        <v>-389804.22040691227</v>
      </c>
      <c r="D29" s="113">
        <v>914068.0637901451</v>
      </c>
      <c r="E29" s="120"/>
      <c r="F29" s="113">
        <v>0</v>
      </c>
      <c r="G29" s="113">
        <v>0</v>
      </c>
    </row>
    <row r="30" spans="1:7">
      <c r="A30" s="112">
        <v>2050</v>
      </c>
      <c r="C30" s="113">
        <v>-374444.27396860486</v>
      </c>
      <c r="D30" s="113">
        <v>897642.19676377706</v>
      </c>
      <c r="E30" s="120"/>
      <c r="F30" s="113">
        <v>0</v>
      </c>
      <c r="G30" s="113">
        <v>0</v>
      </c>
    </row>
    <row r="31" spans="1:7">
      <c r="A31" s="112">
        <v>2051</v>
      </c>
      <c r="C31" s="113">
        <v>-367862.10491990997</v>
      </c>
      <c r="D31" s="113">
        <v>877545.45930700167</v>
      </c>
      <c r="E31" s="120"/>
      <c r="F31" s="113">
        <v>0</v>
      </c>
      <c r="G31" s="113">
        <v>0</v>
      </c>
    </row>
    <row r="32" spans="1:7">
      <c r="A32" s="112">
        <v>2052</v>
      </c>
      <c r="C32" s="113">
        <v>-377504.93430137169</v>
      </c>
      <c r="D32" s="113">
        <v>857268.99291267525</v>
      </c>
      <c r="E32" s="120"/>
      <c r="F32" s="113">
        <v>0</v>
      </c>
      <c r="G32" s="113">
        <v>0</v>
      </c>
    </row>
    <row r="33" spans="1:7">
      <c r="A33" s="112">
        <v>2053</v>
      </c>
      <c r="C33" s="113">
        <v>-377721.78874956723</v>
      </c>
      <c r="D33" s="113">
        <v>840123.14484622329</v>
      </c>
      <c r="E33" s="120"/>
      <c r="F33" s="113">
        <v>0</v>
      </c>
      <c r="G33" s="113">
        <v>0</v>
      </c>
    </row>
    <row r="34" spans="1:7">
      <c r="A34" s="112">
        <v>2054</v>
      </c>
      <c r="C34" s="113">
        <v>-377485.15157138929</v>
      </c>
      <c r="D34" s="113">
        <v>822674.25806831568</v>
      </c>
      <c r="E34" s="120"/>
      <c r="F34" s="113">
        <v>0</v>
      </c>
      <c r="G34" s="113">
        <v>0</v>
      </c>
    </row>
    <row r="35" spans="1:7">
      <c r="A35" s="112">
        <v>2055</v>
      </c>
      <c r="C35" s="113">
        <v>-367660.17360979971</v>
      </c>
      <c r="D35" s="113">
        <v>804946.57567586866</v>
      </c>
      <c r="E35" s="120"/>
      <c r="F35" s="113">
        <v>0</v>
      </c>
      <c r="G35" s="113">
        <v>0</v>
      </c>
    </row>
    <row r="36" spans="1:7">
      <c r="A36" s="112">
        <v>2056</v>
      </c>
      <c r="C36" s="113">
        <v>-385835.64243769716</v>
      </c>
      <c r="D36" s="113">
        <v>776161.41332846065</v>
      </c>
      <c r="E36" s="120"/>
      <c r="F36" s="113">
        <v>0</v>
      </c>
      <c r="G36" s="113">
        <v>0</v>
      </c>
    </row>
    <row r="37" spans="1:7">
      <c r="A37" s="112">
        <v>2057</v>
      </c>
      <c r="C37" s="113">
        <v>-411812.28402551939</v>
      </c>
      <c r="D37" s="113">
        <v>747727.1241976053</v>
      </c>
      <c r="E37" s="120"/>
      <c r="F37" s="113">
        <v>0</v>
      </c>
      <c r="G37" s="113">
        <v>0</v>
      </c>
    </row>
    <row r="38" spans="1:7">
      <c r="A38" s="112">
        <v>2058</v>
      </c>
      <c r="C38" s="113">
        <v>-408062.93806307064</v>
      </c>
      <c r="D38" s="113">
        <v>730463.57408153918</v>
      </c>
      <c r="E38" s="120"/>
      <c r="F38" s="113">
        <v>0</v>
      </c>
      <c r="G38" s="113">
        <v>0</v>
      </c>
    </row>
    <row r="39" spans="1:7">
      <c r="A39" s="112">
        <v>2059</v>
      </c>
      <c r="C39" s="113">
        <v>-404014.70414875331</v>
      </c>
      <c r="D39" s="113">
        <v>713000.29674993805</v>
      </c>
      <c r="E39" s="120"/>
      <c r="F39" s="113">
        <v>0</v>
      </c>
      <c r="G39" s="113">
        <v>0</v>
      </c>
    </row>
    <row r="40" spans="1:7">
      <c r="A40" s="112">
        <v>2060</v>
      </c>
      <c r="C40" s="113">
        <v>-369506.8000725233</v>
      </c>
      <c r="D40" s="113">
        <v>695353.27038004505</v>
      </c>
      <c r="E40" s="120"/>
      <c r="F40" s="113">
        <v>0</v>
      </c>
      <c r="G40" s="113">
        <v>0</v>
      </c>
    </row>
    <row r="41" spans="1:7">
      <c r="A41" s="112">
        <v>2061</v>
      </c>
      <c r="C41" s="113">
        <v>-342756.41919336375</v>
      </c>
      <c r="D41" s="113">
        <v>675069.73462899379</v>
      </c>
      <c r="E41" s="120"/>
      <c r="F41" s="113">
        <v>0</v>
      </c>
      <c r="G41" s="113">
        <v>0</v>
      </c>
    </row>
    <row r="42" spans="1:7">
      <c r="A42" s="112">
        <v>2062</v>
      </c>
      <c r="C42" s="113">
        <v>-347251.8788797569</v>
      </c>
      <c r="D42" s="113">
        <v>654764.73723834753</v>
      </c>
      <c r="E42" s="120"/>
      <c r="F42" s="113">
        <v>0</v>
      </c>
      <c r="G42" s="113">
        <v>0</v>
      </c>
    </row>
    <row r="43" spans="1:7">
      <c r="A43" s="112">
        <v>2063</v>
      </c>
      <c r="C43" s="113">
        <v>-344816.60316289123</v>
      </c>
      <c r="D43" s="113">
        <v>636918.180488916</v>
      </c>
      <c r="E43" s="120"/>
      <c r="F43" s="113">
        <v>0</v>
      </c>
      <c r="G43" s="113">
        <v>0</v>
      </c>
    </row>
    <row r="44" spans="1:7">
      <c r="A44" s="112">
        <v>2064</v>
      </c>
      <c r="C44" s="113">
        <v>-342184.33591944305</v>
      </c>
      <c r="D44" s="113">
        <v>618939.98722204519</v>
      </c>
      <c r="E44" s="120"/>
      <c r="F44" s="113">
        <v>0</v>
      </c>
      <c r="G44" s="113">
        <v>0</v>
      </c>
    </row>
    <row r="45" spans="1:7">
      <c r="A45" s="112">
        <v>2065</v>
      </c>
      <c r="C45" s="113">
        <v>-332475.21439547604</v>
      </c>
      <c r="D45" s="113">
        <v>600840.68835913017</v>
      </c>
      <c r="E45" s="120"/>
      <c r="F45" s="113">
        <v>0</v>
      </c>
      <c r="G45" s="113">
        <v>0</v>
      </c>
    </row>
    <row r="46" spans="1:7">
      <c r="A46" s="112">
        <v>2066</v>
      </c>
      <c r="C46" s="113">
        <v>-325285.82055915357</v>
      </c>
      <c r="D46" s="113">
        <v>581734.5489229355</v>
      </c>
      <c r="E46" s="120"/>
      <c r="F46" s="113">
        <v>0</v>
      </c>
      <c r="G46" s="113">
        <v>0</v>
      </c>
    </row>
    <row r="47" spans="1:7">
      <c r="A47" s="112">
        <v>2067</v>
      </c>
      <c r="C47" s="113">
        <v>-325087.70463169506</v>
      </c>
      <c r="D47" s="113">
        <v>562574.55639838579</v>
      </c>
      <c r="E47" s="120"/>
      <c r="F47" s="113">
        <v>0</v>
      </c>
      <c r="G47" s="113">
        <v>0</v>
      </c>
    </row>
    <row r="48" spans="1:7">
      <c r="A48" s="112">
        <v>2068</v>
      </c>
      <c r="C48" s="113">
        <v>-322311.05481632357</v>
      </c>
      <c r="D48" s="113">
        <v>544264.33451251988</v>
      </c>
      <c r="E48" s="120"/>
      <c r="F48" s="113">
        <v>0</v>
      </c>
      <c r="G48" s="113">
        <v>0</v>
      </c>
    </row>
    <row r="49" spans="1:7">
      <c r="A49" s="112">
        <v>2069</v>
      </c>
      <c r="C49" s="113">
        <v>-319404.57152555371</v>
      </c>
      <c r="D49" s="113">
        <v>525867.35343023168</v>
      </c>
      <c r="E49" s="120"/>
      <c r="F49" s="113">
        <v>0</v>
      </c>
      <c r="G49" s="113">
        <v>0</v>
      </c>
    </row>
    <row r="50" spans="1:7">
      <c r="A50" s="112">
        <v>2070</v>
      </c>
      <c r="C50" s="113">
        <v>-313876.2702253852</v>
      </c>
      <c r="D50" s="113">
        <v>507390.55388723448</v>
      </c>
      <c r="E50" s="120"/>
      <c r="F50" s="113">
        <v>0</v>
      </c>
      <c r="G50" s="113">
        <v>0</v>
      </c>
    </row>
    <row r="51" spans="1:7">
      <c r="A51" s="112">
        <v>2071</v>
      </c>
      <c r="C51" s="113">
        <v>-317532.28833948122</v>
      </c>
      <c r="D51" s="113">
        <v>485293.08682682435</v>
      </c>
      <c r="E51" s="120"/>
      <c r="F51" s="113">
        <v>0</v>
      </c>
      <c r="G51" s="113">
        <v>0</v>
      </c>
    </row>
    <row r="52" spans="1:7">
      <c r="A52" s="112">
        <v>2072</v>
      </c>
      <c r="C52" s="113">
        <v>-323227.94665018888</v>
      </c>
      <c r="D52" s="113">
        <v>463320.79191752279</v>
      </c>
      <c r="E52" s="120"/>
      <c r="F52" s="113">
        <v>0</v>
      </c>
      <c r="G52" s="113">
        <v>0</v>
      </c>
    </row>
    <row r="53" spans="1:7">
      <c r="A53" s="112">
        <v>2073</v>
      </c>
      <c r="C53" s="113">
        <v>-319174.75145917758</v>
      </c>
      <c r="D53" s="113">
        <v>445026.30836050177</v>
      </c>
      <c r="E53" s="120"/>
      <c r="F53" s="113">
        <v>0</v>
      </c>
      <c r="G53" s="113">
        <v>0</v>
      </c>
    </row>
    <row r="54" spans="1:7">
      <c r="A54" s="112">
        <v>2074</v>
      </c>
      <c r="C54" s="113">
        <v>-315035.98542343848</v>
      </c>
      <c r="D54" s="113">
        <v>426674.64342015103</v>
      </c>
      <c r="E54" s="120"/>
      <c r="F54" s="113">
        <v>0</v>
      </c>
      <c r="G54" s="113">
        <v>0</v>
      </c>
    </row>
    <row r="55" spans="1:7">
      <c r="A55" s="112">
        <v>2075</v>
      </c>
      <c r="C55" s="113">
        <v>-300905.30975269387</v>
      </c>
      <c r="D55" s="113">
        <v>408270.37160713691</v>
      </c>
      <c r="E55" s="120"/>
      <c r="F55" s="113">
        <v>0</v>
      </c>
      <c r="G55" s="113">
        <v>0</v>
      </c>
    </row>
    <row r="56" spans="1:7">
      <c r="A56" s="112">
        <v>2076</v>
      </c>
      <c r="C56" s="113">
        <v>-676524.09255235293</v>
      </c>
      <c r="D56" s="113">
        <v>239037.90579067546</v>
      </c>
      <c r="E56" s="120"/>
      <c r="F56" s="113">
        <v>0</v>
      </c>
      <c r="G56" s="113">
        <v>0</v>
      </c>
    </row>
    <row r="57" spans="1:7">
      <c r="A57" s="112">
        <v>2077</v>
      </c>
      <c r="C57" s="113">
        <v>-1041377.2610867324</v>
      </c>
      <c r="D57" s="113">
        <v>77953.172746571305</v>
      </c>
      <c r="E57" s="120"/>
      <c r="F57" s="113">
        <v>0</v>
      </c>
      <c r="G57" s="113">
        <v>0</v>
      </c>
    </row>
    <row r="58" spans="1:7">
      <c r="A58" s="112">
        <v>2078</v>
      </c>
      <c r="C58" s="113">
        <v>-995735.07590379007</v>
      </c>
      <c r="D58" s="113">
        <v>75799.530271983225</v>
      </c>
      <c r="E58" s="120"/>
      <c r="F58" s="113">
        <v>0</v>
      </c>
      <c r="G58" s="113">
        <v>0</v>
      </c>
    </row>
    <row r="59" spans="1:7">
      <c r="A59" s="112">
        <v>2079</v>
      </c>
      <c r="C59" s="113">
        <v>-950036.49255816278</v>
      </c>
      <c r="D59" s="113">
        <v>73608.200604171463</v>
      </c>
      <c r="E59" s="120"/>
      <c r="F59" s="113">
        <v>0</v>
      </c>
      <c r="G59" s="113">
        <v>0</v>
      </c>
    </row>
    <row r="60" spans="1:7">
      <c r="A60" s="112">
        <v>2080</v>
      </c>
      <c r="C60" s="113">
        <v>-482913.28508190403</v>
      </c>
      <c r="D60" s="113">
        <v>71382.198718593892</v>
      </c>
      <c r="E60" s="120"/>
      <c r="F60" s="113">
        <v>0</v>
      </c>
      <c r="G60" s="113">
        <v>0</v>
      </c>
    </row>
    <row r="61" spans="1:7">
      <c r="A61" s="112">
        <v>2081</v>
      </c>
      <c r="C61" s="113">
        <v>-39253.397719880188</v>
      </c>
      <c r="D61" s="113">
        <v>68885.404372291465</v>
      </c>
      <c r="E61" s="120"/>
      <c r="F61" s="113">
        <v>0</v>
      </c>
      <c r="G61" s="113">
        <v>0</v>
      </c>
    </row>
    <row r="62" spans="1:7">
      <c r="A62" s="112">
        <v>2082</v>
      </c>
      <c r="C62" s="113">
        <v>-39783.099464625964</v>
      </c>
      <c r="D62" s="113">
        <v>66372.243195553834</v>
      </c>
      <c r="E62" s="120"/>
      <c r="F62" s="113">
        <v>0</v>
      </c>
      <c r="G62" s="113">
        <v>0</v>
      </c>
    </row>
    <row r="63" spans="1:7">
      <c r="A63" s="112">
        <v>2083</v>
      </c>
      <c r="C63" s="113">
        <v>-39622.110301848123</v>
      </c>
      <c r="D63" s="113">
        <v>64083.956933970687</v>
      </c>
      <c r="E63" s="120"/>
      <c r="F63" s="113">
        <v>0</v>
      </c>
      <c r="G63" s="113">
        <v>0</v>
      </c>
    </row>
    <row r="64" spans="1:7">
      <c r="A64" s="112">
        <v>2084</v>
      </c>
      <c r="C64" s="113">
        <v>-39423.950152102218</v>
      </c>
      <c r="D64" s="113">
        <v>61770.831739672547</v>
      </c>
      <c r="E64" s="120"/>
      <c r="F64" s="113">
        <v>0</v>
      </c>
      <c r="G64" s="113">
        <v>0</v>
      </c>
    </row>
    <row r="65" spans="1:7">
      <c r="A65" s="112">
        <v>2085</v>
      </c>
      <c r="C65" s="113">
        <v>-38523.97388665122</v>
      </c>
      <c r="D65" s="113">
        <v>59434.854727276594</v>
      </c>
      <c r="E65" s="120"/>
      <c r="F65" s="113">
        <v>0</v>
      </c>
      <c r="G65" s="113">
        <v>0</v>
      </c>
    </row>
    <row r="66" spans="1:7">
      <c r="A66" s="112">
        <v>2086</v>
      </c>
      <c r="C66" s="113">
        <v>-48395.691989854298</v>
      </c>
      <c r="D66" s="113">
        <v>52907.553313128374</v>
      </c>
      <c r="E66" s="120"/>
      <c r="F66" s="113">
        <v>0</v>
      </c>
      <c r="G66" s="113">
        <v>0</v>
      </c>
    </row>
    <row r="67" spans="1:7">
      <c r="A67" s="112">
        <v>2087</v>
      </c>
      <c r="C67" s="113">
        <v>-58357.364988524438</v>
      </c>
      <c r="D67" s="113">
        <v>46587.493426500063</v>
      </c>
      <c r="E67" s="120"/>
      <c r="F67" s="113">
        <v>0</v>
      </c>
      <c r="G67" s="113">
        <v>0</v>
      </c>
    </row>
    <row r="68" spans="1:7">
      <c r="A68" s="112">
        <v>2088</v>
      </c>
      <c r="C68" s="113">
        <v>-56940.533751063442</v>
      </c>
      <c r="D68" s="113">
        <v>44646.523138800992</v>
      </c>
      <c r="E68" s="120"/>
      <c r="F68" s="113">
        <v>0</v>
      </c>
      <c r="G68" s="113">
        <v>0</v>
      </c>
    </row>
    <row r="69" spans="1:7">
      <c r="A69" s="112">
        <v>2089</v>
      </c>
      <c r="C69" s="113">
        <v>-55499.203802892676</v>
      </c>
      <c r="D69" s="113">
        <v>42689.18196949346</v>
      </c>
      <c r="E69" s="120"/>
      <c r="F69" s="113">
        <v>0</v>
      </c>
      <c r="G69" s="113">
        <v>0</v>
      </c>
    </row>
    <row r="70" spans="1:7">
      <c r="A70" s="112">
        <v>2090</v>
      </c>
      <c r="C70" s="113">
        <v>-42380.915243928612</v>
      </c>
      <c r="D70" s="113">
        <v>40716.77958910614</v>
      </c>
      <c r="E70" s="120"/>
      <c r="F70" s="113">
        <v>0</v>
      </c>
      <c r="G70" s="113">
        <v>0</v>
      </c>
    </row>
    <row r="71" spans="1:7">
      <c r="A71" s="112">
        <v>2091</v>
      </c>
      <c r="C71" s="113">
        <v>-80853.024896391755</v>
      </c>
      <c r="D71" s="113">
        <v>18985.41324817478</v>
      </c>
      <c r="E71" s="120"/>
      <c r="F71" s="113">
        <v>0</v>
      </c>
      <c r="G71" s="113">
        <v>0</v>
      </c>
    </row>
    <row r="72" spans="1:7">
      <c r="A72" s="112">
        <v>2092</v>
      </c>
      <c r="C72" s="113">
        <v>-124471.27850426987</v>
      </c>
      <c r="D72" s="113">
        <v>0</v>
      </c>
      <c r="E72" s="120"/>
      <c r="F72" s="113">
        <v>0</v>
      </c>
      <c r="G72" s="113">
        <v>0</v>
      </c>
    </row>
    <row r="73" spans="1:7">
      <c r="A73" s="112">
        <v>2093</v>
      </c>
      <c r="C73" s="113">
        <v>-119025.16217417669</v>
      </c>
      <c r="D73" s="113">
        <v>0</v>
      </c>
      <c r="E73" s="120"/>
      <c r="F73" s="113">
        <v>0</v>
      </c>
      <c r="G73" s="113">
        <v>0</v>
      </c>
    </row>
    <row r="74" spans="1:7">
      <c r="A74" s="112">
        <v>2094</v>
      </c>
      <c r="C74" s="113">
        <v>-113535.04223135693</v>
      </c>
      <c r="D74" s="113">
        <v>0</v>
      </c>
      <c r="E74" s="120"/>
      <c r="F74" s="113">
        <v>0</v>
      </c>
      <c r="G74" s="113">
        <v>0</v>
      </c>
    </row>
    <row r="75" spans="1:7">
      <c r="A75" s="115">
        <v>2095</v>
      </c>
      <c r="C75" s="114">
        <v>-52824.300074489176</v>
      </c>
      <c r="D75" s="114">
        <v>0</v>
      </c>
      <c r="E75" s="120"/>
      <c r="F75" s="114">
        <v>0</v>
      </c>
      <c r="G75" s="114">
        <v>0</v>
      </c>
    </row>
  </sheetData>
  <mergeCells count="2">
    <mergeCell ref="C4:D4"/>
    <mergeCell ref="F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9A3A0-0D04-4C6D-AD93-847102FC4D14}">
  <dimension ref="B1:E23"/>
  <sheetViews>
    <sheetView showGridLines="0" zoomScale="80" zoomScaleNormal="80" workbookViewId="0">
      <selection activeCell="D12" sqref="D12"/>
    </sheetView>
  </sheetViews>
  <sheetFormatPr defaultRowHeight="15"/>
  <cols>
    <col min="1" max="1" width="3.28515625" customWidth="1"/>
    <col min="2" max="2" width="23.42578125" customWidth="1"/>
    <col min="3" max="4" width="51.42578125" customWidth="1"/>
    <col min="5" max="7" width="14" customWidth="1"/>
    <col min="8" max="8" width="16.7109375" bestFit="1" customWidth="1"/>
    <col min="9" max="13" width="17.85546875" customWidth="1"/>
    <col min="14" max="14" width="2.28515625" customWidth="1"/>
    <col min="15" max="15" width="16.5703125" customWidth="1"/>
    <col min="16" max="16" width="2.85546875" customWidth="1"/>
    <col min="17" max="17" width="17.140625" customWidth="1"/>
  </cols>
  <sheetData>
    <row r="1" spans="2:5" ht="15.75">
      <c r="B1" s="59" t="s">
        <v>38</v>
      </c>
    </row>
    <row r="2" spans="2:5" ht="15.75" thickBot="1">
      <c r="B2" s="60"/>
      <c r="C2" s="61" t="s">
        <v>39</v>
      </c>
      <c r="D2" s="62" t="s">
        <v>40</v>
      </c>
    </row>
    <row r="3" spans="2:5">
      <c r="B3" s="63" t="s">
        <v>22</v>
      </c>
      <c r="C3" s="73">
        <f>+'Assumptions and Summary'!C20</f>
        <v>38727000</v>
      </c>
      <c r="D3" s="75">
        <f>'Assumptions and Summary'!C22</f>
        <v>15000000</v>
      </c>
    </row>
    <row r="4" spans="2:5" ht="45">
      <c r="B4" s="63"/>
      <c r="C4" s="64" t="s">
        <v>103</v>
      </c>
      <c r="D4" s="65" t="s">
        <v>178</v>
      </c>
    </row>
    <row r="5" spans="2:5">
      <c r="B5" s="66"/>
      <c r="C5" s="74">
        <f>('Assumptions and Summary'!G25+'Assumptions and Summary'!G29)*'Assumptions and Summary'!E21</f>
        <v>4151556.9081723914</v>
      </c>
      <c r="D5" s="82">
        <f>('Assumptions and Summary'!G25+'Assumptions and Summary'!G29)*'Assumptions and Summary'!E22</f>
        <v>1485551.4991493691</v>
      </c>
    </row>
    <row r="6" spans="2:5" ht="30">
      <c r="B6" s="63" t="s">
        <v>41</v>
      </c>
      <c r="C6" s="64" t="s">
        <v>137</v>
      </c>
      <c r="D6" s="65" t="s">
        <v>137</v>
      </c>
    </row>
    <row r="7" spans="2:5">
      <c r="B7" s="63"/>
      <c r="C7" s="73">
        <f>'Assumptions and Summary'!D42</f>
        <v>3527703.0591730019</v>
      </c>
      <c r="D7" s="75">
        <f>+'Avoidance BCA'!C61</f>
        <v>1262317.8927867068</v>
      </c>
    </row>
    <row r="8" spans="2:5">
      <c r="B8" s="63"/>
      <c r="C8" s="76" t="s">
        <v>42</v>
      </c>
      <c r="D8" s="65"/>
    </row>
    <row r="9" spans="2:5" ht="30">
      <c r="B9" s="63"/>
      <c r="C9" s="64" t="s">
        <v>43</v>
      </c>
      <c r="D9" s="65"/>
    </row>
    <row r="10" spans="2:5">
      <c r="B10" s="63"/>
      <c r="C10" s="73">
        <f>+'4 yr Deferral BCA'!C58</f>
        <v>33142878.110185791</v>
      </c>
      <c r="D10" s="65"/>
    </row>
    <row r="11" spans="2:5">
      <c r="B11" s="63"/>
      <c r="C11" s="76" t="s">
        <v>44</v>
      </c>
      <c r="D11" s="65"/>
    </row>
    <row r="12" spans="2:5">
      <c r="B12" s="63"/>
      <c r="C12" s="73">
        <f>C7+C10</f>
        <v>36670581.16935879</v>
      </c>
      <c r="D12" s="73">
        <f>D7+D10</f>
        <v>1262317.8927867068</v>
      </c>
      <c r="E12" s="172"/>
    </row>
    <row r="13" spans="2:5">
      <c r="B13" s="66"/>
      <c r="C13" s="67" t="s">
        <v>45</v>
      </c>
      <c r="D13" s="68"/>
    </row>
    <row r="14" spans="2:5" ht="50.25" customHeight="1">
      <c r="B14" s="63" t="s">
        <v>46</v>
      </c>
      <c r="C14" s="64" t="s">
        <v>138</v>
      </c>
      <c r="D14" s="65" t="s">
        <v>140</v>
      </c>
    </row>
    <row r="15" spans="2:5">
      <c r="B15" s="63"/>
      <c r="C15" s="73">
        <f>'BCA - Reference'!C48</f>
        <v>38429807.567574322</v>
      </c>
      <c r="D15" s="75">
        <f>'Avoidance BCA'!C58</f>
        <v>14884889.444408666</v>
      </c>
    </row>
    <row r="16" spans="2:5">
      <c r="B16" s="63"/>
      <c r="C16" s="69" t="s">
        <v>47</v>
      </c>
      <c r="D16" s="70" t="s">
        <v>47</v>
      </c>
    </row>
    <row r="17" spans="2:4">
      <c r="B17" s="63"/>
      <c r="C17" s="64" t="s">
        <v>48</v>
      </c>
      <c r="D17" s="65" t="s">
        <v>48</v>
      </c>
    </row>
    <row r="18" spans="2:4">
      <c r="B18" s="63"/>
      <c r="C18" s="73">
        <f>C12</f>
        <v>36670581.16935879</v>
      </c>
      <c r="D18" s="75">
        <f>D7</f>
        <v>1262317.8927867068</v>
      </c>
    </row>
    <row r="19" spans="2:4">
      <c r="B19" s="63"/>
      <c r="C19" s="69" t="s">
        <v>49</v>
      </c>
      <c r="D19" s="70" t="s">
        <v>49</v>
      </c>
    </row>
    <row r="20" spans="2:4">
      <c r="B20" s="63"/>
      <c r="C20" s="73">
        <f>C15-C18</f>
        <v>1759226.3982155323</v>
      </c>
      <c r="D20" s="75">
        <f>D15-D18</f>
        <v>13622571.551621959</v>
      </c>
    </row>
    <row r="21" spans="2:4">
      <c r="B21" s="66"/>
      <c r="C21" s="67" t="s">
        <v>50</v>
      </c>
      <c r="D21" s="68" t="s">
        <v>50</v>
      </c>
    </row>
    <row r="22" spans="2:4">
      <c r="B22" s="71" t="s">
        <v>51</v>
      </c>
      <c r="C22" s="176" t="s">
        <v>52</v>
      </c>
      <c r="D22" s="177"/>
    </row>
    <row r="23" spans="2:4">
      <c r="B23" s="72"/>
      <c r="C23" s="178">
        <f>C20+D20</f>
        <v>15381797.949837491</v>
      </c>
      <c r="D23" s="179"/>
    </row>
  </sheetData>
  <mergeCells count="2">
    <mergeCell ref="C22:D22"/>
    <mergeCell ref="C23:D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19391-43CE-42D3-910B-47F4BE8D3D19}">
  <dimension ref="B2:G56"/>
  <sheetViews>
    <sheetView showGridLines="0" zoomScale="85" zoomScaleNormal="85" workbookViewId="0">
      <selection activeCell="B2" sqref="B2"/>
    </sheetView>
  </sheetViews>
  <sheetFormatPr defaultRowHeight="15" outlineLevelRow="1"/>
  <cols>
    <col min="1" max="1" width="3.28515625" customWidth="1"/>
    <col min="2" max="2" width="48.85546875" customWidth="1"/>
    <col min="3" max="3" width="17.42578125" customWidth="1"/>
    <col min="4" max="4" width="16.28515625" bestFit="1" customWidth="1"/>
    <col min="5" max="5" width="26.5703125" customWidth="1"/>
    <col min="6" max="6" width="14.5703125" bestFit="1" customWidth="1"/>
    <col min="7" max="7" width="15.7109375" bestFit="1" customWidth="1"/>
  </cols>
  <sheetData>
    <row r="2" spans="2:4">
      <c r="B2" s="11" t="s">
        <v>33</v>
      </c>
    </row>
    <row r="4" spans="2:4" ht="15.75" thickBot="1">
      <c r="B4" s="13" t="s">
        <v>24</v>
      </c>
      <c r="C4" s="18" t="s">
        <v>56</v>
      </c>
    </row>
    <row r="5" spans="2:4" outlineLevel="1">
      <c r="B5" t="s">
        <v>5</v>
      </c>
      <c r="C5" s="20">
        <v>0.09</v>
      </c>
      <c r="D5" s="180" t="s">
        <v>155</v>
      </c>
    </row>
    <row r="6" spans="2:4" outlineLevel="1">
      <c r="B6" t="s">
        <v>27</v>
      </c>
      <c r="C6" s="54">
        <v>0.4</v>
      </c>
      <c r="D6" s="180"/>
    </row>
    <row r="7" spans="2:4" outlineLevel="1">
      <c r="B7" t="s">
        <v>2</v>
      </c>
      <c r="C7" s="152">
        <v>3.8312080151024802E-2</v>
      </c>
      <c r="D7" s="180"/>
    </row>
    <row r="8" spans="2:4" outlineLevel="1">
      <c r="B8" t="s">
        <v>28</v>
      </c>
      <c r="C8" s="24">
        <v>0.6</v>
      </c>
      <c r="D8" s="180"/>
    </row>
    <row r="9" spans="2:4" outlineLevel="1">
      <c r="B9" t="s">
        <v>3</v>
      </c>
      <c r="C9" s="88">
        <v>2095</v>
      </c>
    </row>
    <row r="10" spans="2:4" ht="30" outlineLevel="1">
      <c r="B10" t="s">
        <v>4</v>
      </c>
      <c r="C10" s="151" t="s">
        <v>101</v>
      </c>
    </row>
    <row r="11" spans="2:4" outlineLevel="1">
      <c r="B11" t="s">
        <v>54</v>
      </c>
      <c r="C11" s="77">
        <v>0.08</v>
      </c>
    </row>
    <row r="12" spans="2:4" outlineLevel="1">
      <c r="B12" s="1" t="s">
        <v>53</v>
      </c>
      <c r="C12" s="14">
        <v>0.26500000000000001</v>
      </c>
    </row>
    <row r="13" spans="2:4" outlineLevel="1">
      <c r="C13" s="77"/>
    </row>
    <row r="14" spans="2:4" outlineLevel="1">
      <c r="B14" s="124" t="s">
        <v>143</v>
      </c>
      <c r="C14" s="125">
        <v>0.04</v>
      </c>
      <c r="D14" s="124" t="s">
        <v>145</v>
      </c>
    </row>
    <row r="15" spans="2:4" ht="13.5" customHeight="1">
      <c r="B15" s="124" t="s">
        <v>144</v>
      </c>
      <c r="C15" s="125">
        <v>0.02</v>
      </c>
      <c r="D15" s="124" t="s">
        <v>145</v>
      </c>
    </row>
    <row r="16" spans="2:4">
      <c r="B16" t="s">
        <v>146</v>
      </c>
      <c r="C16" s="5">
        <f>C14+C15</f>
        <v>0.06</v>
      </c>
    </row>
    <row r="17" spans="2:7" ht="7.5" customHeight="1"/>
    <row r="18" spans="2:7" ht="15.75" thickBot="1">
      <c r="B18" s="13" t="s">
        <v>25</v>
      </c>
      <c r="C18" s="15"/>
    </row>
    <row r="19" spans="2:7">
      <c r="B19" s="156" t="s">
        <v>64</v>
      </c>
      <c r="C19" s="163">
        <f>+C20+C22</f>
        <v>53727000</v>
      </c>
      <c r="E19" s="157" t="s">
        <v>163</v>
      </c>
    </row>
    <row r="20" spans="2:7" outlineLevel="1">
      <c r="B20" s="12" t="s">
        <v>161</v>
      </c>
      <c r="C20" s="39">
        <v>38727000</v>
      </c>
      <c r="D20" s="9" t="s">
        <v>164</v>
      </c>
    </row>
    <row r="21" spans="2:7" outlineLevel="1">
      <c r="B21" s="12" t="s">
        <v>60</v>
      </c>
      <c r="C21" s="39">
        <f>+C20*((1+C15)^4)</f>
        <v>41919350.26032</v>
      </c>
      <c r="D21" s="9" t="s">
        <v>164</v>
      </c>
      <c r="E21" s="155">
        <f>+C21/SUM($C$21:$C$22)</f>
        <v>0.73646923354891314</v>
      </c>
    </row>
    <row r="22" spans="2:7" outlineLevel="1">
      <c r="B22" s="16" t="s">
        <v>61</v>
      </c>
      <c r="C22" s="164">
        <v>15000000</v>
      </c>
      <c r="D22" s="9" t="s">
        <v>173</v>
      </c>
      <c r="E22" s="155">
        <f>+C22/SUM($C$21:$C$22)</f>
        <v>0.26353076645108686</v>
      </c>
    </row>
    <row r="23" spans="2:7">
      <c r="B23" s="12"/>
    </row>
    <row r="24" spans="2:7" ht="15.75" thickBot="1">
      <c r="B24" s="53"/>
      <c r="C24" s="18">
        <v>2026</v>
      </c>
      <c r="D24" s="18">
        <v>2027</v>
      </c>
      <c r="E24" s="18">
        <v>2028</v>
      </c>
      <c r="F24" s="18">
        <v>2029</v>
      </c>
      <c r="G24" s="18" t="s">
        <v>63</v>
      </c>
    </row>
    <row r="25" spans="2:7">
      <c r="B25" s="122" t="s">
        <v>153</v>
      </c>
      <c r="C25" s="123">
        <v>714000</v>
      </c>
      <c r="D25" s="123">
        <v>892500</v>
      </c>
      <c r="E25" s="123">
        <v>1470000</v>
      </c>
      <c r="F25" s="123">
        <v>1743000</v>
      </c>
      <c r="G25" s="116">
        <f>SUM(C25:F25)</f>
        <v>4819500</v>
      </c>
    </row>
    <row r="26" spans="2:7" ht="15.75" customHeight="1">
      <c r="B26" s="127" t="s">
        <v>152</v>
      </c>
      <c r="C26" s="28"/>
      <c r="D26" s="28"/>
      <c r="E26" s="28"/>
      <c r="F26" s="28"/>
      <c r="G26" s="40"/>
    </row>
    <row r="27" spans="2:7">
      <c r="B27" s="6"/>
      <c r="C27" s="41"/>
      <c r="D27" s="41"/>
      <c r="E27" s="41"/>
      <c r="F27" s="41"/>
      <c r="G27" s="40"/>
    </row>
    <row r="28" spans="2:7" ht="15.75" thickBot="1">
      <c r="B28" s="53" t="s">
        <v>100</v>
      </c>
      <c r="C28" s="18">
        <v>2026</v>
      </c>
      <c r="D28" s="18">
        <v>2027</v>
      </c>
      <c r="E28" s="18">
        <v>2028</v>
      </c>
      <c r="F28" s="18">
        <v>2029</v>
      </c>
      <c r="G28" s="18" t="s">
        <v>63</v>
      </c>
    </row>
    <row r="29" spans="2:7">
      <c r="B29" s="122" t="s">
        <v>95</v>
      </c>
      <c r="C29" s="123">
        <v>198371.22</v>
      </c>
      <c r="D29" s="123">
        <f>C29*(1+$C$15)</f>
        <v>202338.64440000002</v>
      </c>
      <c r="E29" s="123">
        <f t="shared" ref="E29:F29" si="0">D29*(1+$C$15)</f>
        <v>206385.41728800003</v>
      </c>
      <c r="F29" s="123">
        <f t="shared" si="0"/>
        <v>210513.12563376004</v>
      </c>
      <c r="G29" s="116">
        <f>SUM(C29:F29)</f>
        <v>817608.40732176008</v>
      </c>
    </row>
    <row r="30" spans="2:7">
      <c r="B30" s="6"/>
      <c r="C30" s="41"/>
      <c r="D30" s="41"/>
      <c r="E30" s="41"/>
      <c r="F30" s="41"/>
      <c r="G30" s="40"/>
    </row>
    <row r="31" spans="2:7">
      <c r="B31" s="50" t="s">
        <v>34</v>
      </c>
      <c r="C31" s="50"/>
      <c r="D31" s="50"/>
      <c r="E31" s="50"/>
      <c r="F31" s="50"/>
      <c r="G31" s="50"/>
    </row>
    <row r="32" spans="2:7">
      <c r="B32" s="58" t="s">
        <v>105</v>
      </c>
    </row>
    <row r="34" spans="2:7" ht="15.75" thickBot="1">
      <c r="B34" s="46"/>
      <c r="C34" s="18">
        <v>2026</v>
      </c>
      <c r="D34" s="18">
        <v>2027</v>
      </c>
      <c r="E34" s="18">
        <v>2028</v>
      </c>
      <c r="F34" s="18">
        <v>2029</v>
      </c>
      <c r="G34" s="18" t="s">
        <v>63</v>
      </c>
    </row>
    <row r="35" spans="2:7">
      <c r="B35" s="6" t="s">
        <v>16</v>
      </c>
      <c r="C35" s="29">
        <f>+'BCA - Reference'!D43</f>
        <v>246442.61699097371</v>
      </c>
      <c r="D35" s="29">
        <f>+'BCA - Reference'!E43</f>
        <v>2832263.4526928389</v>
      </c>
      <c r="E35" s="29">
        <f>+'BCA - Reference'!F43</f>
        <v>2853477.9812166635</v>
      </c>
      <c r="F35" s="29">
        <f>+'BCA - Reference'!G43</f>
        <v>2868401.4324115077</v>
      </c>
      <c r="G35" s="153">
        <f>SUM(C35:F35)</f>
        <v>8800585.4833119847</v>
      </c>
    </row>
    <row r="36" spans="2:7" ht="15.75" thickBot="1">
      <c r="B36" s="47" t="s">
        <v>17</v>
      </c>
      <c r="C36" s="48">
        <f>C25+C29</f>
        <v>912371.22</v>
      </c>
      <c r="D36" s="48">
        <f>D25+D29</f>
        <v>1094838.6444000001</v>
      </c>
      <c r="E36" s="48">
        <f>E25+E29</f>
        <v>1676385.417288</v>
      </c>
      <c r="F36" s="48">
        <f>F25+F29</f>
        <v>1953513.1256337601</v>
      </c>
      <c r="G36" s="154">
        <f>SUM(C36:F36)</f>
        <v>5637108.4073217604</v>
      </c>
    </row>
    <row r="37" spans="2:7" ht="15.75" thickTop="1">
      <c r="B37" s="3" t="s">
        <v>36</v>
      </c>
      <c r="C37" s="44">
        <f t="shared" ref="C37:F37" si="1">C35-C36</f>
        <v>-665928.60300902626</v>
      </c>
      <c r="D37" s="44">
        <f t="shared" si="1"/>
        <v>1737424.8082928387</v>
      </c>
      <c r="E37" s="44">
        <f t="shared" si="1"/>
        <v>1177092.5639286635</v>
      </c>
      <c r="F37" s="44">
        <f t="shared" si="1"/>
        <v>914888.30677774758</v>
      </c>
      <c r="G37" s="44">
        <f>SUM(C37:F37)</f>
        <v>3163477.0759902233</v>
      </c>
    </row>
    <row r="38" spans="2:7" ht="20.45" customHeight="1">
      <c r="C38" s="40"/>
      <c r="D38" s="40"/>
      <c r="E38" s="40"/>
      <c r="F38" s="40"/>
    </row>
    <row r="39" spans="2:7">
      <c r="C39" s="49"/>
      <c r="D39" s="40"/>
      <c r="E39" s="40"/>
      <c r="F39" s="40"/>
      <c r="G39" s="45"/>
    </row>
    <row r="40" spans="2:7" ht="13.5" customHeight="1">
      <c r="B40" s="6" t="s">
        <v>141</v>
      </c>
      <c r="C40" s="35" t="s">
        <v>106</v>
      </c>
      <c r="D40" s="79">
        <f>+'BCA - Reference'!C48</f>
        <v>38429807.567574322</v>
      </c>
      <c r="E40" s="40"/>
      <c r="F40" s="40"/>
      <c r="G40" s="45"/>
    </row>
    <row r="41" spans="2:7">
      <c r="B41" s="6" t="s">
        <v>96</v>
      </c>
      <c r="C41" s="35" t="s">
        <v>97</v>
      </c>
      <c r="D41" s="79">
        <f>'4 yr Deferral BCA'!C58</f>
        <v>33142878.110185791</v>
      </c>
      <c r="E41" s="40"/>
      <c r="F41" s="40"/>
      <c r="G41" s="45"/>
    </row>
    <row r="42" spans="2:7" ht="15.75" thickBot="1">
      <c r="B42" s="6" t="s">
        <v>20</v>
      </c>
      <c r="C42" s="35" t="s">
        <v>63</v>
      </c>
      <c r="D42" s="80">
        <f>'4 yr Deferral BCA'!C61</f>
        <v>3527703.0591730019</v>
      </c>
      <c r="E42" s="40"/>
      <c r="F42" s="40"/>
      <c r="G42" s="45"/>
    </row>
    <row r="43" spans="2:7" ht="15.75" thickTop="1">
      <c r="B43" s="45" t="s">
        <v>19</v>
      </c>
      <c r="C43" s="35" t="s">
        <v>98</v>
      </c>
      <c r="D43" s="81">
        <f>D40-D41-D42</f>
        <v>1759226.3982155295</v>
      </c>
      <c r="E43" s="40"/>
      <c r="F43" s="40"/>
      <c r="G43" s="45"/>
    </row>
    <row r="44" spans="2:7">
      <c r="B44" s="40"/>
      <c r="C44" s="40"/>
      <c r="D44" s="40"/>
      <c r="E44" s="40"/>
      <c r="F44" s="40"/>
      <c r="G44" s="40"/>
    </row>
    <row r="46" spans="2:7">
      <c r="B46" s="50" t="s">
        <v>35</v>
      </c>
      <c r="C46" s="51"/>
      <c r="D46" s="51"/>
      <c r="E46" s="51"/>
      <c r="F46" s="51"/>
      <c r="G46" s="51"/>
    </row>
    <row r="47" spans="2:7" ht="15.6" customHeight="1">
      <c r="B47" s="58" t="s">
        <v>37</v>
      </c>
    </row>
    <row r="48" spans="2:7">
      <c r="B48" s="6"/>
      <c r="C48" s="35"/>
      <c r="D48" s="52"/>
    </row>
    <row r="49" spans="2:7">
      <c r="B49" s="6" t="s">
        <v>170</v>
      </c>
      <c r="C49" s="35" t="s">
        <v>171</v>
      </c>
      <c r="D49" s="162">
        <f>'Avoidance BCA'!C58</f>
        <v>14884889.444408666</v>
      </c>
    </row>
    <row r="50" spans="2:7" ht="15.75" thickBot="1">
      <c r="B50" s="6" t="s">
        <v>20</v>
      </c>
      <c r="C50" s="35" t="s">
        <v>171</v>
      </c>
      <c r="D50" s="80">
        <f>+'Avoidance BCA'!C61</f>
        <v>1262317.8927867068</v>
      </c>
    </row>
    <row r="51" spans="2:7" ht="15.75" thickTop="1">
      <c r="B51" s="3" t="s">
        <v>19</v>
      </c>
      <c r="C51" s="35" t="s">
        <v>99</v>
      </c>
      <c r="D51" s="81">
        <f>+D49-D50</f>
        <v>13622571.551621959</v>
      </c>
    </row>
    <row r="53" spans="2:7">
      <c r="B53" s="50" t="s">
        <v>156</v>
      </c>
      <c r="C53" s="51"/>
      <c r="D53" s="51"/>
      <c r="E53" s="51"/>
      <c r="F53" s="51"/>
      <c r="G53" s="51"/>
    </row>
    <row r="54" spans="2:7">
      <c r="B54" s="181" t="s">
        <v>183</v>
      </c>
      <c r="C54" s="181"/>
      <c r="D54" s="181"/>
      <c r="E54" s="181"/>
      <c r="F54" s="181"/>
      <c r="G54" s="181"/>
    </row>
    <row r="55" spans="2:7">
      <c r="B55" s="181" t="s">
        <v>184</v>
      </c>
      <c r="C55" s="181"/>
      <c r="D55" s="181"/>
      <c r="E55" s="181"/>
      <c r="F55" s="181"/>
      <c r="G55" s="181"/>
    </row>
    <row r="56" spans="2:7">
      <c r="B56" s="181" t="s">
        <v>185</v>
      </c>
      <c r="C56" s="181"/>
      <c r="D56" s="181"/>
      <c r="E56" s="181"/>
      <c r="F56" s="181"/>
      <c r="G56" s="181"/>
    </row>
  </sheetData>
  <mergeCells count="4">
    <mergeCell ref="D5:D8"/>
    <mergeCell ref="B54:G54"/>
    <mergeCell ref="B55:G55"/>
    <mergeCell ref="B56:G56"/>
  </mergeCells>
  <phoneticPr fontId="6" type="noConversion"/>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4DAD-F7F1-4FAC-877E-7D31C9279B75}">
  <dimension ref="B2:E10"/>
  <sheetViews>
    <sheetView showGridLines="0" zoomScale="80" zoomScaleNormal="80" workbookViewId="0">
      <selection activeCell="C42" sqref="C42"/>
    </sheetView>
  </sheetViews>
  <sheetFormatPr defaultRowHeight="15"/>
  <cols>
    <col min="1" max="1" width="5.5703125" customWidth="1"/>
    <col min="2" max="2" width="3.85546875" customWidth="1"/>
    <col min="3" max="3" width="159" customWidth="1"/>
  </cols>
  <sheetData>
    <row r="2" spans="2:5">
      <c r="B2" s="57" t="s">
        <v>18</v>
      </c>
      <c r="C2" s="161"/>
      <c r="D2" s="161"/>
      <c r="E2" s="161"/>
    </row>
    <row r="3" spans="2:5">
      <c r="C3" s="7"/>
    </row>
    <row r="4" spans="2:5" ht="15.75" thickBot="1">
      <c r="B4" s="34" t="s">
        <v>31</v>
      </c>
      <c r="C4" s="13" t="s">
        <v>32</v>
      </c>
      <c r="D4" s="13"/>
      <c r="E4" s="13"/>
    </row>
    <row r="5" spans="2:5">
      <c r="B5" s="35">
        <v>1</v>
      </c>
      <c r="C5" s="43" t="s">
        <v>104</v>
      </c>
    </row>
    <row r="6" spans="2:5">
      <c r="B6" s="35">
        <v>2</v>
      </c>
      <c r="C6" s="32" t="s">
        <v>169</v>
      </c>
    </row>
    <row r="7" spans="2:5">
      <c r="B7" s="35">
        <v>3</v>
      </c>
      <c r="C7" s="32" t="s">
        <v>166</v>
      </c>
    </row>
    <row r="8" spans="2:5">
      <c r="B8" s="35">
        <v>4</v>
      </c>
      <c r="C8" s="160" t="s">
        <v>175</v>
      </c>
    </row>
    <row r="9" spans="2:5">
      <c r="B9" s="35">
        <v>5</v>
      </c>
      <c r="C9" s="32" t="s">
        <v>167</v>
      </c>
    </row>
    <row r="10" spans="2:5">
      <c r="B10" s="42">
        <v>6</v>
      </c>
      <c r="C10" s="33" t="s">
        <v>168</v>
      </c>
      <c r="D10" s="33"/>
      <c r="E10" s="3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F42D-7E60-4E8E-8375-40547A83E878}">
  <sheetPr>
    <tabColor rgb="FF00B0F0"/>
  </sheetPr>
  <dimension ref="A1:BU60"/>
  <sheetViews>
    <sheetView showGridLines="0" zoomScale="85" zoomScaleNormal="70" workbookViewId="0">
      <pane xSplit="3" ySplit="21" topLeftCell="D22" activePane="bottomRight" state="frozen"/>
      <selection activeCell="AZ1" sqref="D1:AZ1048576"/>
      <selection pane="topRight" activeCell="AZ1" sqref="D1:AZ1048576"/>
      <selection pane="bottomLeft" activeCell="AZ1" sqref="D1:AZ1048576"/>
      <selection pane="bottomRight" activeCell="F45" sqref="F45"/>
    </sheetView>
  </sheetViews>
  <sheetFormatPr defaultRowHeight="15" outlineLevelRow="1"/>
  <cols>
    <col min="1" max="1" width="4.5703125" customWidth="1"/>
    <col min="2" max="2" width="38.42578125" customWidth="1"/>
    <col min="3" max="3" width="16.85546875" customWidth="1"/>
    <col min="4" max="5" width="15.7109375" customWidth="1"/>
    <col min="6" max="7" width="17.140625" bestFit="1" customWidth="1"/>
    <col min="8" max="9" width="16" bestFit="1" customWidth="1"/>
    <col min="10" max="10" width="15.7109375" bestFit="1" customWidth="1"/>
    <col min="11" max="12" width="16" bestFit="1" customWidth="1"/>
    <col min="13" max="13" width="15.7109375" bestFit="1" customWidth="1"/>
    <col min="14" max="24" width="16" bestFit="1" customWidth="1"/>
    <col min="25" max="25" width="15.7109375" bestFit="1" customWidth="1"/>
    <col min="26" max="28" width="16" bestFit="1" customWidth="1"/>
    <col min="29" max="30" width="15.7109375" bestFit="1" customWidth="1"/>
    <col min="31" max="31" width="15.28515625" bestFit="1" customWidth="1"/>
    <col min="32" max="32" width="16" bestFit="1" customWidth="1"/>
    <col min="33" max="33" width="15.7109375" bestFit="1" customWidth="1"/>
    <col min="34" max="34" width="14.42578125" bestFit="1" customWidth="1"/>
    <col min="35" max="35" width="14.5703125" bestFit="1" customWidth="1"/>
    <col min="36" max="37" width="13.85546875" bestFit="1" customWidth="1"/>
    <col min="38" max="38" width="13.42578125" bestFit="1" customWidth="1"/>
    <col min="39" max="39" width="13.85546875" bestFit="1" customWidth="1"/>
    <col min="40" max="40" width="13.42578125" bestFit="1" customWidth="1"/>
    <col min="41" max="42" width="13.85546875" bestFit="1" customWidth="1"/>
    <col min="43" max="45" width="13.42578125" bestFit="1" customWidth="1"/>
    <col min="46" max="46" width="13.85546875" bestFit="1" customWidth="1"/>
    <col min="47" max="48" width="13.42578125" bestFit="1" customWidth="1"/>
    <col min="49" max="49" width="13.85546875" bestFit="1" customWidth="1"/>
    <col min="50" max="50" width="13.140625" bestFit="1" customWidth="1"/>
    <col min="51" max="51" width="13.5703125" bestFit="1" customWidth="1"/>
    <col min="52" max="52" width="14.28515625" bestFit="1" customWidth="1"/>
    <col min="53" max="55" width="13.5703125" bestFit="1" customWidth="1"/>
    <col min="56" max="56" width="13.85546875" bestFit="1" customWidth="1"/>
    <col min="57" max="57" width="13.42578125" bestFit="1" customWidth="1"/>
    <col min="58" max="69" width="13" customWidth="1"/>
  </cols>
  <sheetData>
    <row r="1" spans="2:8" ht="12" customHeight="1"/>
    <row r="2" spans="2:8">
      <c r="B2" s="166"/>
    </row>
    <row r="3" spans="2:8">
      <c r="B3" s="168" t="s">
        <v>186</v>
      </c>
    </row>
    <row r="4" spans="2:8" ht="10.5" customHeight="1"/>
    <row r="5" spans="2:8" ht="15.75" thickBot="1">
      <c r="B5" s="13" t="s">
        <v>24</v>
      </c>
      <c r="C5" s="83" t="s">
        <v>56</v>
      </c>
    </row>
    <row r="6" spans="2:8" hidden="1" outlineLevel="1">
      <c r="B6" t="s">
        <v>5</v>
      </c>
      <c r="C6" s="20">
        <f>'Assumptions and Summary'!C5</f>
        <v>0.09</v>
      </c>
    </row>
    <row r="7" spans="2:8" hidden="1" outlineLevel="1">
      <c r="B7" t="s">
        <v>27</v>
      </c>
      <c r="C7" s="25">
        <f>'Assumptions and Summary'!C6</f>
        <v>0.4</v>
      </c>
    </row>
    <row r="8" spans="2:8" hidden="1" outlineLevel="1">
      <c r="B8" t="s">
        <v>2</v>
      </c>
      <c r="C8" s="20">
        <f>'Assumptions and Summary'!C7</f>
        <v>3.8312080151024802E-2</v>
      </c>
    </row>
    <row r="9" spans="2:8" hidden="1" outlineLevel="1">
      <c r="B9" t="s">
        <v>28</v>
      </c>
      <c r="C9" s="25">
        <f>'Assumptions and Summary'!C8</f>
        <v>0.6</v>
      </c>
    </row>
    <row r="10" spans="2:8" hidden="1" outlineLevel="1">
      <c r="B10" t="s">
        <v>3</v>
      </c>
      <c r="C10" s="88">
        <v>2095</v>
      </c>
    </row>
    <row r="11" spans="2:8" ht="30" hidden="1" outlineLevel="1">
      <c r="B11" t="s">
        <v>4</v>
      </c>
      <c r="C11" s="151" t="s">
        <v>101</v>
      </c>
      <c r="H11" s="40"/>
    </row>
    <row r="12" spans="2:8" hidden="1" outlineLevel="1">
      <c r="B12" t="s">
        <v>54</v>
      </c>
      <c r="C12" s="77">
        <f>'Assumptions and Summary'!C11</f>
        <v>0.08</v>
      </c>
    </row>
    <row r="13" spans="2:8" hidden="1" outlineLevel="1">
      <c r="B13" s="1" t="s">
        <v>53</v>
      </c>
      <c r="C13" s="14">
        <f>'Assumptions and Summary'!C12</f>
        <v>0.26500000000000001</v>
      </c>
      <c r="H13" t="s">
        <v>58</v>
      </c>
    </row>
    <row r="14" spans="2:8" collapsed="1"/>
    <row r="15" spans="2:8" ht="15.75" thickBot="1">
      <c r="B15" s="13" t="s">
        <v>25</v>
      </c>
      <c r="C15" s="21"/>
    </row>
    <row r="16" spans="2:8" hidden="1" outlineLevel="1">
      <c r="B16" s="12" t="s">
        <v>59</v>
      </c>
      <c r="C16" s="10">
        <f>'Assumptions and Summary'!C20</f>
        <v>38727000</v>
      </c>
    </row>
    <row r="17" spans="1:73" hidden="1" outlineLevel="1">
      <c r="B17" s="12" t="s">
        <v>60</v>
      </c>
      <c r="C17" s="10">
        <f>'Assumptions and Summary'!C21</f>
        <v>41919350.26032</v>
      </c>
    </row>
    <row r="18" spans="1:73" hidden="1" outlineLevel="1">
      <c r="B18" s="16" t="s">
        <v>61</v>
      </c>
      <c r="C18" s="17">
        <f>'Assumptions and Summary'!C22</f>
        <v>15000000</v>
      </c>
    </row>
    <row r="19" spans="1:73" collapsed="1">
      <c r="B19" s="12"/>
      <c r="C19" s="10"/>
    </row>
    <row r="20" spans="1:73" s="9" customFormat="1">
      <c r="A20"/>
      <c r="B20"/>
      <c r="C20" s="6" t="s">
        <v>30</v>
      </c>
      <c r="D20" s="9">
        <v>1</v>
      </c>
      <c r="E20" s="9">
        <f t="shared" ref="E20:BD20" si="0">D20+1</f>
        <v>2</v>
      </c>
      <c r="F20" s="9">
        <f t="shared" si="0"/>
        <v>3</v>
      </c>
      <c r="G20" s="9">
        <f t="shared" si="0"/>
        <v>4</v>
      </c>
      <c r="H20" s="9">
        <f t="shared" si="0"/>
        <v>5</v>
      </c>
      <c r="I20" s="9">
        <f t="shared" si="0"/>
        <v>6</v>
      </c>
      <c r="J20" s="9">
        <f t="shared" si="0"/>
        <v>7</v>
      </c>
      <c r="K20" s="9">
        <f t="shared" si="0"/>
        <v>8</v>
      </c>
      <c r="L20" s="9">
        <f t="shared" si="0"/>
        <v>9</v>
      </c>
      <c r="M20" s="9">
        <f t="shared" si="0"/>
        <v>10</v>
      </c>
      <c r="N20" s="9">
        <f t="shared" si="0"/>
        <v>11</v>
      </c>
      <c r="O20" s="9">
        <f t="shared" si="0"/>
        <v>12</v>
      </c>
      <c r="P20" s="9">
        <f t="shared" si="0"/>
        <v>13</v>
      </c>
      <c r="Q20" s="9">
        <f t="shared" si="0"/>
        <v>14</v>
      </c>
      <c r="R20" s="9">
        <f t="shared" si="0"/>
        <v>15</v>
      </c>
      <c r="S20" s="9">
        <f t="shared" si="0"/>
        <v>16</v>
      </c>
      <c r="T20" s="9">
        <f t="shared" si="0"/>
        <v>17</v>
      </c>
      <c r="U20" s="9">
        <f t="shared" si="0"/>
        <v>18</v>
      </c>
      <c r="V20" s="9">
        <f t="shared" si="0"/>
        <v>19</v>
      </c>
      <c r="W20" s="9">
        <f t="shared" si="0"/>
        <v>20</v>
      </c>
      <c r="X20" s="9">
        <f t="shared" si="0"/>
        <v>21</v>
      </c>
      <c r="Y20" s="9">
        <f t="shared" si="0"/>
        <v>22</v>
      </c>
      <c r="Z20" s="9">
        <f t="shared" si="0"/>
        <v>23</v>
      </c>
      <c r="AA20" s="9">
        <f t="shared" si="0"/>
        <v>24</v>
      </c>
      <c r="AB20" s="9">
        <f t="shared" si="0"/>
        <v>25</v>
      </c>
      <c r="AC20" s="9">
        <f t="shared" si="0"/>
        <v>26</v>
      </c>
      <c r="AD20" s="9">
        <f t="shared" si="0"/>
        <v>27</v>
      </c>
      <c r="AE20" s="9">
        <f t="shared" si="0"/>
        <v>28</v>
      </c>
      <c r="AF20" s="9">
        <f t="shared" si="0"/>
        <v>29</v>
      </c>
      <c r="AG20" s="9">
        <f t="shared" si="0"/>
        <v>30</v>
      </c>
      <c r="AH20" s="9">
        <f t="shared" si="0"/>
        <v>31</v>
      </c>
      <c r="AI20" s="9">
        <f t="shared" si="0"/>
        <v>32</v>
      </c>
      <c r="AJ20" s="9">
        <f t="shared" si="0"/>
        <v>33</v>
      </c>
      <c r="AK20" s="9">
        <f t="shared" si="0"/>
        <v>34</v>
      </c>
      <c r="AL20" s="9">
        <f t="shared" si="0"/>
        <v>35</v>
      </c>
      <c r="AM20" s="9">
        <f t="shared" si="0"/>
        <v>36</v>
      </c>
      <c r="AN20" s="9">
        <f t="shared" si="0"/>
        <v>37</v>
      </c>
      <c r="AO20" s="9">
        <f t="shared" si="0"/>
        <v>38</v>
      </c>
      <c r="AP20" s="9">
        <f t="shared" si="0"/>
        <v>39</v>
      </c>
      <c r="AQ20" s="9">
        <f t="shared" si="0"/>
        <v>40</v>
      </c>
      <c r="AR20" s="9">
        <f t="shared" si="0"/>
        <v>41</v>
      </c>
      <c r="AS20" s="9">
        <f t="shared" si="0"/>
        <v>42</v>
      </c>
      <c r="AT20" s="9">
        <f t="shared" si="0"/>
        <v>43</v>
      </c>
      <c r="AU20" s="9">
        <f t="shared" si="0"/>
        <v>44</v>
      </c>
      <c r="AV20" s="9">
        <f t="shared" si="0"/>
        <v>45</v>
      </c>
      <c r="AW20" s="9">
        <f t="shared" si="0"/>
        <v>46</v>
      </c>
      <c r="AX20" s="9">
        <f t="shared" si="0"/>
        <v>47</v>
      </c>
      <c r="AY20" s="9">
        <f t="shared" si="0"/>
        <v>48</v>
      </c>
      <c r="AZ20" s="9">
        <f t="shared" si="0"/>
        <v>49</v>
      </c>
      <c r="BA20" s="9">
        <f t="shared" si="0"/>
        <v>50</v>
      </c>
      <c r="BB20" s="9">
        <f t="shared" si="0"/>
        <v>51</v>
      </c>
      <c r="BC20" s="9">
        <f t="shared" si="0"/>
        <v>52</v>
      </c>
      <c r="BD20" s="9">
        <f t="shared" si="0"/>
        <v>53</v>
      </c>
      <c r="BE20" s="9">
        <f t="shared" ref="BE20" si="1">BD20+1</f>
        <v>54</v>
      </c>
      <c r="BF20" s="9">
        <f t="shared" ref="BF20" si="2">BE20+1</f>
        <v>55</v>
      </c>
      <c r="BG20" s="9">
        <f t="shared" ref="BG20" si="3">BF20+1</f>
        <v>56</v>
      </c>
      <c r="BH20" s="9">
        <f t="shared" ref="BH20" si="4">BG20+1</f>
        <v>57</v>
      </c>
      <c r="BI20" s="9">
        <f t="shared" ref="BI20" si="5">BH20+1</f>
        <v>58</v>
      </c>
      <c r="BJ20" s="9">
        <f t="shared" ref="BJ20" si="6">BI20+1</f>
        <v>59</v>
      </c>
      <c r="BK20" s="9">
        <f t="shared" ref="BK20" si="7">BJ20+1</f>
        <v>60</v>
      </c>
      <c r="BL20" s="9">
        <f t="shared" ref="BL20" si="8">BK20+1</f>
        <v>61</v>
      </c>
      <c r="BM20" s="9">
        <f t="shared" ref="BM20" si="9">BL20+1</f>
        <v>62</v>
      </c>
      <c r="BN20" s="9">
        <f t="shared" ref="BN20" si="10">BM20+1</f>
        <v>63</v>
      </c>
      <c r="BO20" s="9">
        <f t="shared" ref="BO20" si="11">BN20+1</f>
        <v>64</v>
      </c>
      <c r="BP20" s="9">
        <f t="shared" ref="BP20" si="12">BO20+1</f>
        <v>65</v>
      </c>
      <c r="BQ20" s="9">
        <f t="shared" ref="BQ20" si="13">BP20+1</f>
        <v>66</v>
      </c>
      <c r="BR20" s="9">
        <f t="shared" ref="BR20" si="14">BQ20+1</f>
        <v>67</v>
      </c>
      <c r="BS20" s="9">
        <f t="shared" ref="BS20" si="15">BR20+1</f>
        <v>68</v>
      </c>
      <c r="BT20" s="9">
        <f t="shared" ref="BT20" si="16">BS20+1</f>
        <v>69</v>
      </c>
      <c r="BU20" s="9">
        <f t="shared" ref="BU20" si="17">BT20+1</f>
        <v>70</v>
      </c>
    </row>
    <row r="21" spans="1:73" s="9" customFormat="1">
      <c r="A21"/>
      <c r="B21" s="23"/>
      <c r="C21" s="23"/>
      <c r="D21" s="36">
        <v>2026</v>
      </c>
      <c r="E21" s="36">
        <v>2027</v>
      </c>
      <c r="F21" s="36">
        <v>2028</v>
      </c>
      <c r="G21" s="36">
        <v>2029</v>
      </c>
      <c r="H21" s="36">
        <v>2030</v>
      </c>
      <c r="I21" s="36">
        <v>2031</v>
      </c>
      <c r="J21" s="36">
        <v>2032</v>
      </c>
      <c r="K21" s="36">
        <v>2033</v>
      </c>
      <c r="L21" s="36">
        <v>2034</v>
      </c>
      <c r="M21" s="36">
        <v>2035</v>
      </c>
      <c r="N21" s="36">
        <v>2036</v>
      </c>
      <c r="O21" s="36">
        <v>2037</v>
      </c>
      <c r="P21" s="36">
        <v>2038</v>
      </c>
      <c r="Q21" s="36">
        <v>2039</v>
      </c>
      <c r="R21" s="36">
        <v>2040</v>
      </c>
      <c r="S21" s="36">
        <v>2041</v>
      </c>
      <c r="T21" s="36">
        <v>2042</v>
      </c>
      <c r="U21" s="36">
        <v>2043</v>
      </c>
      <c r="V21" s="36">
        <v>2044</v>
      </c>
      <c r="W21" s="36">
        <v>2045</v>
      </c>
      <c r="X21" s="36">
        <v>2046</v>
      </c>
      <c r="Y21" s="36">
        <v>2047</v>
      </c>
      <c r="Z21" s="36">
        <v>2048</v>
      </c>
      <c r="AA21" s="36">
        <v>2049</v>
      </c>
      <c r="AB21" s="36">
        <v>2050</v>
      </c>
      <c r="AC21" s="36">
        <v>2051</v>
      </c>
      <c r="AD21" s="36">
        <v>2052</v>
      </c>
      <c r="AE21" s="36">
        <v>2053</v>
      </c>
      <c r="AF21" s="36">
        <v>2054</v>
      </c>
      <c r="AG21" s="36">
        <v>2055</v>
      </c>
      <c r="AH21" s="36">
        <v>2056</v>
      </c>
      <c r="AI21" s="36">
        <v>2057</v>
      </c>
      <c r="AJ21" s="36">
        <v>2058</v>
      </c>
      <c r="AK21" s="36">
        <v>2059</v>
      </c>
      <c r="AL21" s="36">
        <v>2060</v>
      </c>
      <c r="AM21" s="36">
        <v>2061</v>
      </c>
      <c r="AN21" s="36">
        <v>2062</v>
      </c>
      <c r="AO21" s="36">
        <v>2063</v>
      </c>
      <c r="AP21" s="36">
        <v>2064</v>
      </c>
      <c r="AQ21" s="36">
        <v>2065</v>
      </c>
      <c r="AR21" s="36">
        <v>2066</v>
      </c>
      <c r="AS21" s="36">
        <v>2067</v>
      </c>
      <c r="AT21" s="36">
        <v>2068</v>
      </c>
      <c r="AU21" s="36">
        <v>2069</v>
      </c>
      <c r="AV21" s="36">
        <v>2070</v>
      </c>
      <c r="AW21" s="36">
        <v>2071</v>
      </c>
      <c r="AX21" s="36">
        <v>2072</v>
      </c>
      <c r="AY21" s="36">
        <v>2073</v>
      </c>
      <c r="AZ21" s="36">
        <v>2074</v>
      </c>
      <c r="BA21" s="36">
        <v>2075</v>
      </c>
      <c r="BB21" s="36">
        <v>2076</v>
      </c>
      <c r="BC21" s="36">
        <v>2077</v>
      </c>
      <c r="BD21" s="36">
        <v>2078</v>
      </c>
      <c r="BE21" s="36">
        <v>2079</v>
      </c>
      <c r="BF21" s="36">
        <v>2080</v>
      </c>
      <c r="BG21" s="36">
        <v>2081</v>
      </c>
      <c r="BH21" s="36">
        <v>2082</v>
      </c>
      <c r="BI21" s="36">
        <v>2083</v>
      </c>
      <c r="BJ21" s="36">
        <v>2084</v>
      </c>
      <c r="BK21" s="36">
        <v>2085</v>
      </c>
      <c r="BL21" s="36">
        <v>2086</v>
      </c>
      <c r="BM21" s="36">
        <v>2087</v>
      </c>
      <c r="BN21" s="36">
        <v>2088</v>
      </c>
      <c r="BO21" s="36">
        <v>2089</v>
      </c>
      <c r="BP21" s="36">
        <v>2090</v>
      </c>
      <c r="BQ21" s="36">
        <v>2091</v>
      </c>
      <c r="BR21" s="36">
        <v>2092</v>
      </c>
      <c r="BS21" s="36">
        <v>2093</v>
      </c>
      <c r="BT21" s="36">
        <v>2094</v>
      </c>
      <c r="BU21" s="36">
        <v>2095</v>
      </c>
    </row>
    <row r="23" spans="1:73">
      <c r="B23" s="6" t="s">
        <v>0</v>
      </c>
      <c r="D23" s="84">
        <f>C16</f>
        <v>38727000</v>
      </c>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row>
    <row r="24" spans="1:73">
      <c r="B24" s="6" t="s">
        <v>29</v>
      </c>
      <c r="D24" s="26">
        <f>$D$23-SUM($D27:D27)</f>
        <v>38328038.908013813</v>
      </c>
      <c r="E24" s="26">
        <f>$D$23-SUM($D27:E27)</f>
        <v>37530116.72404144</v>
      </c>
      <c r="F24" s="26">
        <f>$D$23-SUM($D27:F27)</f>
        <v>36732194.540069066</v>
      </c>
      <c r="G24" s="26">
        <f>$D$23-SUM($D27:G27)</f>
        <v>35934272.356096692</v>
      </c>
      <c r="H24" s="26">
        <f>$D$23-SUM($D27:H27)</f>
        <v>35136350.172124319</v>
      </c>
      <c r="I24" s="26">
        <f>$D$23-SUM($D27:I27)</f>
        <v>34338427.988151945</v>
      </c>
      <c r="J24" s="26">
        <f>$D$23-SUM($D27:J27)</f>
        <v>33540505.804179575</v>
      </c>
      <c r="K24" s="26">
        <f>$D$23-SUM($D27:K27)</f>
        <v>32742583.620207202</v>
      </c>
      <c r="L24" s="26">
        <f>$D$23-SUM($D27:L27)</f>
        <v>31944661.436234828</v>
      </c>
      <c r="M24" s="26">
        <f>$D$23-SUM($D27:M27)</f>
        <v>31146739.252262454</v>
      </c>
      <c r="N24" s="26">
        <f>$D$23-SUM($D27:N27)</f>
        <v>30348817.068290081</v>
      </c>
      <c r="O24" s="26">
        <f>$D$23-SUM($D27:O27)</f>
        <v>29550894.884317707</v>
      </c>
      <c r="P24" s="26">
        <f>$D$23-SUM($D27:P27)</f>
        <v>28752972.700345334</v>
      </c>
      <c r="Q24" s="26">
        <f>$D$23-SUM($D27:Q27)</f>
        <v>27955050.51637296</v>
      </c>
      <c r="R24" s="26">
        <f>$D$23-SUM($D27:R27)</f>
        <v>27157128.332400586</v>
      </c>
      <c r="S24" s="26">
        <f>$D$23-SUM($D27:S27)</f>
        <v>26364879.223766454</v>
      </c>
      <c r="T24" s="26">
        <f>$D$23-SUM($D27:T27)</f>
        <v>25578303.190470554</v>
      </c>
      <c r="U24" s="26">
        <f>$D$23-SUM($D27:U27)</f>
        <v>24791727.157174654</v>
      </c>
      <c r="V24" s="26">
        <f>$D$23-SUM($D27:V27)</f>
        <v>24005151.123878758</v>
      </c>
      <c r="W24" s="26">
        <f>$D$23-SUM($D27:W27)</f>
        <v>23218575.090582862</v>
      </c>
      <c r="X24" s="26">
        <f>$D$23-SUM($D27:X27)</f>
        <v>22443391.358456396</v>
      </c>
      <c r="Y24" s="26">
        <f>$D$23-SUM($D27:Y27)</f>
        <v>21679599.927499365</v>
      </c>
      <c r="Z24" s="26">
        <f>$D$23-SUM($D27:Z27)</f>
        <v>20915808.496542335</v>
      </c>
      <c r="AA24" s="26">
        <f>$D$23-SUM($D27:AA27)</f>
        <v>20152017.065585304</v>
      </c>
      <c r="AB24" s="26">
        <f>$D$23-SUM($D27:AB27)</f>
        <v>19388225.634628274</v>
      </c>
      <c r="AC24" s="26">
        <f>$D$23-SUM($D27:AC27)</f>
        <v>18630830.818397358</v>
      </c>
      <c r="AD24" s="26">
        <f>$D$23-SUM($D27:AD27)</f>
        <v>17879832.616892558</v>
      </c>
      <c r="AE24" s="26">
        <f>$D$23-SUM($D27:AE27)</f>
        <v>17128834.415387757</v>
      </c>
      <c r="AF24" s="26">
        <f>$D$23-SUM($D27:AF27)</f>
        <v>16377836.213882957</v>
      </c>
      <c r="AG24" s="26">
        <f>$D$23-SUM($D27:AG27)</f>
        <v>15626838.012378156</v>
      </c>
      <c r="AH24" s="26">
        <f>$D$23-SUM($D27:AH27)</f>
        <v>14896892.820172317</v>
      </c>
      <c r="AI24" s="26">
        <f>$D$23-SUM($D27:AI27)</f>
        <v>14188000.63726544</v>
      </c>
      <c r="AJ24" s="26">
        <f>$D$23-SUM($D27:AJ27)</f>
        <v>13479108.454358563</v>
      </c>
      <c r="AK24" s="26">
        <f>$D$23-SUM($D27:AK27)</f>
        <v>12770216.271451686</v>
      </c>
      <c r="AL24" s="26">
        <f>$D$23-SUM($D27:AL27)</f>
        <v>12061324.088544808</v>
      </c>
      <c r="AM24" s="26">
        <f>$D$23-SUM($D27:AM27)</f>
        <v>11357241.416024715</v>
      </c>
      <c r="AN24" s="26">
        <f>$D$23-SUM($D27:AN27)</f>
        <v>10657968.253891405</v>
      </c>
      <c r="AO24" s="26">
        <f>$D$23-SUM($D27:AO27)</f>
        <v>9958695.0917580947</v>
      </c>
      <c r="AP24" s="26">
        <f>$D$23-SUM($D27:AP27)</f>
        <v>9259421.9296247847</v>
      </c>
      <c r="AQ24" s="26">
        <f>$D$23-SUM($D27:AQ27)</f>
        <v>8560148.7674914747</v>
      </c>
      <c r="AR24" s="26">
        <f>$D$23-SUM($D27:AR27)</f>
        <v>7862620.9417764172</v>
      </c>
      <c r="AS24" s="26">
        <f>$D$23-SUM($D27:AS27)</f>
        <v>7166838.4524796121</v>
      </c>
      <c r="AT24" s="26">
        <f>$D$23-SUM($D27:AT27)</f>
        <v>6471055.963182807</v>
      </c>
      <c r="AU24" s="26">
        <f>$D$23-SUM($D27:AU27)</f>
        <v>5775273.4738860019</v>
      </c>
      <c r="AV24" s="26">
        <f>$D$23-SUM($D27:AV27)</f>
        <v>5079490.9845891967</v>
      </c>
      <c r="AW24" s="26">
        <f>$D$23-SUM($D27:AW27)</f>
        <v>4390622.6740409136</v>
      </c>
      <c r="AX24" s="26">
        <f>$D$23-SUM($D27:AX27)</f>
        <v>3708668.5422411561</v>
      </c>
      <c r="AY24" s="26">
        <f>$D$23-SUM($D27:AY27)</f>
        <v>3026714.4104413986</v>
      </c>
      <c r="AZ24" s="26">
        <f>$D$23-SUM($D27:AZ27)</f>
        <v>2344760.2786416411</v>
      </c>
      <c r="BA24" s="26">
        <f>$D$23-SUM($D27:BA27)</f>
        <v>1662806.1468418837</v>
      </c>
      <c r="BB24" s="26">
        <f>$D$23-SUM($D27:BB27)</f>
        <v>1274748.1330287457</v>
      </c>
      <c r="BC24" s="26">
        <f>$D$23-SUM($D27:BC27)</f>
        <v>1180586.2372022271</v>
      </c>
      <c r="BD24" s="26">
        <f>$D$23-SUM($D27:BD27)</f>
        <v>1086424.3413757086</v>
      </c>
      <c r="BE24" s="26">
        <f>$D$23-SUM($D27:BE27)</f>
        <v>992262.44554919004</v>
      </c>
      <c r="BF24" s="26">
        <f>$D$23-SUM($D27:BF27)</f>
        <v>898100.54972267151</v>
      </c>
      <c r="BG24" s="26">
        <f>$D$23-SUM($D27:BG27)</f>
        <v>804404.30000531673</v>
      </c>
      <c r="BH24" s="26">
        <f>$D$23-SUM($D27:BH27)</f>
        <v>711173.69639713317</v>
      </c>
      <c r="BI24" s="26">
        <f>$D$23-SUM($D27:BI27)</f>
        <v>617943.09278894961</v>
      </c>
      <c r="BJ24" s="26">
        <f>$D$23-SUM($D27:BJ27)</f>
        <v>524712.48918076605</v>
      </c>
      <c r="BK24" s="26">
        <f>$D$23-SUM($D27:BK27)</f>
        <v>431481.88557258248</v>
      </c>
      <c r="BL24" s="26">
        <f>$D$23-SUM($D27:BL27)</f>
        <v>346379.92539164424</v>
      </c>
      <c r="BM24" s="26">
        <f>$D$23-SUM($D27:BM27)</f>
        <v>269406.60863794386</v>
      </c>
      <c r="BN24" s="26">
        <f>$D$23-SUM($D27:BN27)</f>
        <v>192433.29188424349</v>
      </c>
      <c r="BO24" s="26">
        <f>$D$23-SUM($D27:BO27)</f>
        <v>115459.97513054311</v>
      </c>
      <c r="BP24" s="26">
        <f>$D$23-SUM($D27:BP27)</f>
        <v>38486.658376842737</v>
      </c>
      <c r="BQ24" s="26">
        <f>$D$23-SUM($D27:BQ27)</f>
        <v>0</v>
      </c>
    </row>
    <row r="25" spans="1:73">
      <c r="B25" s="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row>
    <row r="26" spans="1:73">
      <c r="B26" s="6" t="s">
        <v>6</v>
      </c>
      <c r="D26" s="165">
        <f>D23/2</f>
        <v>19363500</v>
      </c>
      <c r="E26" s="27">
        <f>D28+D23/2</f>
        <v>38328038.908013813</v>
      </c>
      <c r="F26" s="27">
        <f t="shared" ref="F26:M26" si="18">E28</f>
        <v>37530116.72404144</v>
      </c>
      <c r="G26" s="27">
        <f t="shared" si="18"/>
        <v>36732194.540069066</v>
      </c>
      <c r="H26" s="27">
        <f t="shared" si="18"/>
        <v>35934272.356096692</v>
      </c>
      <c r="I26" s="27">
        <f t="shared" si="18"/>
        <v>35136350.172124319</v>
      </c>
      <c r="J26" s="27">
        <f t="shared" si="18"/>
        <v>34338427.988151945</v>
      </c>
      <c r="K26" s="27">
        <f t="shared" si="18"/>
        <v>33540505.804179572</v>
      </c>
      <c r="L26" s="27">
        <f t="shared" si="18"/>
        <v>32742583.620207198</v>
      </c>
      <c r="M26" s="27">
        <f t="shared" si="18"/>
        <v>31944661.436234824</v>
      </c>
      <c r="N26" s="27">
        <f t="shared" ref="N26" si="19">M28</f>
        <v>31146739.252262451</v>
      </c>
      <c r="O26" s="27">
        <f t="shared" ref="O26" si="20">N28</f>
        <v>30348817.068290077</v>
      </c>
      <c r="P26" s="27">
        <f t="shared" ref="P26" si="21">O28</f>
        <v>29550894.884317704</v>
      </c>
      <c r="Q26" s="27">
        <f>P28</f>
        <v>28752972.70034533</v>
      </c>
      <c r="R26" s="27">
        <f t="shared" ref="R26" si="22">Q28</f>
        <v>27955050.516372956</v>
      </c>
      <c r="S26" s="27">
        <f t="shared" ref="S26" si="23">R28</f>
        <v>27157128.332400583</v>
      </c>
      <c r="T26" s="27">
        <f t="shared" ref="T26" si="24">S28</f>
        <v>26364879.223766446</v>
      </c>
      <c r="U26" s="27">
        <f t="shared" ref="U26" si="25">T28</f>
        <v>25578303.19047055</v>
      </c>
      <c r="V26" s="27">
        <f t="shared" ref="V26" si="26">U28</f>
        <v>24791727.157174654</v>
      </c>
      <c r="W26" s="27">
        <f t="shared" ref="W26" si="27">V28</f>
        <v>24005151.123878758</v>
      </c>
      <c r="X26" s="27">
        <f t="shared" ref="X26" si="28">W28</f>
        <v>23218575.090582862</v>
      </c>
      <c r="Y26" s="27">
        <f t="shared" ref="Y26" si="29">X28</f>
        <v>22443391.358456399</v>
      </c>
      <c r="Z26" s="27">
        <f t="shared" ref="Z26" si="30">Y28</f>
        <v>21679599.927499369</v>
      </c>
      <c r="AA26" s="27">
        <f t="shared" ref="AA26" si="31">Z28</f>
        <v>20915808.496542338</v>
      </c>
      <c r="AB26" s="27">
        <f t="shared" ref="AB26" si="32">AA28</f>
        <v>20152017.065585308</v>
      </c>
      <c r="AC26" s="27">
        <f t="shared" ref="AC26" si="33">AB28</f>
        <v>19388225.634628277</v>
      </c>
      <c r="AD26" s="27">
        <f t="shared" ref="AD26" si="34">AC28</f>
        <v>18630830.818397362</v>
      </c>
      <c r="AE26" s="27">
        <f t="shared" ref="AE26" si="35">AD28</f>
        <v>17879832.616892561</v>
      </c>
      <c r="AF26" s="27">
        <f t="shared" ref="AF26:AG26" si="36">AE28</f>
        <v>17128834.415387761</v>
      </c>
      <c r="AG26" s="27">
        <f t="shared" si="36"/>
        <v>16377836.213882962</v>
      </c>
      <c r="AH26" s="27">
        <f t="shared" ref="AH26" si="37">AG28</f>
        <v>15626838.012378164</v>
      </c>
      <c r="AI26" s="27">
        <f t="shared" ref="AI26" si="38">AH28</f>
        <v>14896892.820172325</v>
      </c>
      <c r="AJ26" s="27">
        <f t="shared" ref="AJ26" si="39">AI28</f>
        <v>14188000.637265448</v>
      </c>
      <c r="AK26" s="27">
        <f t="shared" ref="AK26" si="40">AJ28</f>
        <v>13479108.45435857</v>
      </c>
      <c r="AL26" s="27">
        <f t="shared" ref="AL26" si="41">AK28</f>
        <v>12770216.271451693</v>
      </c>
      <c r="AM26" s="27">
        <f t="shared" ref="AM26" si="42">AL28</f>
        <v>12061324.088544816</v>
      </c>
      <c r="AN26" s="27">
        <f t="shared" ref="AN26" si="43">AM28</f>
        <v>11357241.416024722</v>
      </c>
      <c r="AO26" s="27">
        <f t="shared" ref="AO26" si="44">AN28</f>
        <v>10657968.25389141</v>
      </c>
      <c r="AP26" s="27">
        <f t="shared" ref="AP26" si="45">AO28</f>
        <v>9958695.0917580985</v>
      </c>
      <c r="AQ26" s="27">
        <f t="shared" ref="AQ26" si="46">AP28</f>
        <v>9259421.9296247866</v>
      </c>
      <c r="AR26" s="27">
        <f t="shared" ref="AR26" si="47">AQ28</f>
        <v>8560148.7674914747</v>
      </c>
      <c r="AS26" s="27">
        <f t="shared" ref="AS26" si="48">AR28</f>
        <v>7862620.9417764163</v>
      </c>
      <c r="AT26" s="27">
        <f t="shared" ref="AT26" si="49">AS28</f>
        <v>7166838.4524796112</v>
      </c>
      <c r="AU26" s="27">
        <f t="shared" ref="AU26" si="50">AT28</f>
        <v>6471055.963182806</v>
      </c>
      <c r="AV26" s="27">
        <f t="shared" ref="AV26" si="51">AU28</f>
        <v>5775273.4738860009</v>
      </c>
      <c r="AW26" s="27">
        <f t="shared" ref="AW26" si="52">AV28</f>
        <v>5079490.9845891958</v>
      </c>
      <c r="AX26" s="27">
        <f t="shared" ref="AX26" si="53">AW28</f>
        <v>4390622.6740409145</v>
      </c>
      <c r="AY26" s="27">
        <f t="shared" ref="AY26" si="54">AX28</f>
        <v>3708668.5422411575</v>
      </c>
      <c r="AZ26" s="27">
        <f t="shared" ref="AZ26" si="55">AY28</f>
        <v>3026714.4104414005</v>
      </c>
      <c r="BA26" s="27">
        <f t="shared" ref="BA26" si="56">AZ28</f>
        <v>2344760.2786416435</v>
      </c>
      <c r="BB26" s="27">
        <f t="shared" ref="BB26" si="57">BA28</f>
        <v>1662806.1468418865</v>
      </c>
      <c r="BC26" s="27">
        <f t="shared" ref="BC26" si="58">BB28</f>
        <v>1274748.1330287473</v>
      </c>
      <c r="BD26" s="27">
        <f t="shared" ref="BD26" si="59">BC28</f>
        <v>1180586.2372022262</v>
      </c>
      <c r="BE26" s="27">
        <f t="shared" ref="BE26" si="60">BD28</f>
        <v>1086424.3413757051</v>
      </c>
      <c r="BF26" s="27">
        <f t="shared" ref="BF26" si="61">BE28</f>
        <v>992262.44554918387</v>
      </c>
      <c r="BG26" s="27">
        <f t="shared" ref="BG26" si="62">BF28</f>
        <v>898100.54972266266</v>
      </c>
      <c r="BH26" s="27">
        <f t="shared" ref="BH26" si="63">BG28</f>
        <v>804404.30000531068</v>
      </c>
      <c r="BI26" s="27">
        <f t="shared" ref="BI26" si="64">BH28</f>
        <v>711173.69639712793</v>
      </c>
      <c r="BJ26" s="27">
        <f t="shared" ref="BJ26" si="65">BI28</f>
        <v>617943.09278894519</v>
      </c>
      <c r="BK26" s="27">
        <f t="shared" ref="BK26" si="66">BJ28</f>
        <v>524712.48918076244</v>
      </c>
      <c r="BL26" s="27">
        <f t="shared" ref="BL26" si="67">BK28</f>
        <v>431481.88557257969</v>
      </c>
      <c r="BM26" s="27">
        <f t="shared" ref="BM26" si="68">BL28</f>
        <v>346379.92539163859</v>
      </c>
      <c r="BN26" s="27">
        <f t="shared" ref="BN26" si="69">BM28</f>
        <v>269406.60863793915</v>
      </c>
      <c r="BO26" s="27">
        <f t="shared" ref="BO26" si="70">BN28</f>
        <v>192433.2918842397</v>
      </c>
      <c r="BP26" s="27">
        <f t="shared" ref="BP26" si="71">BO28</f>
        <v>115459.97513054026</v>
      </c>
      <c r="BQ26" s="27">
        <f t="shared" ref="BQ26" si="72">BP28</f>
        <v>38486.658376840816</v>
      </c>
    </row>
    <row r="27" spans="1:73">
      <c r="B27" s="6" t="s">
        <v>1</v>
      </c>
      <c r="D27" s="78">
        <f>'Depreciation Schedule-Reference'!C66</f>
        <v>398961.09198618657</v>
      </c>
      <c r="E27" s="28">
        <f>'Depreciation Schedule-Reference'!D66</f>
        <v>797922.18397237314</v>
      </c>
      <c r="F27" s="28">
        <f>'Depreciation Schedule-Reference'!E66</f>
        <v>797922.18397237314</v>
      </c>
      <c r="G27" s="28">
        <f>'Depreciation Schedule-Reference'!F66</f>
        <v>797922.18397237314</v>
      </c>
      <c r="H27" s="28">
        <f>'Depreciation Schedule-Reference'!G66</f>
        <v>797922.18397237314</v>
      </c>
      <c r="I27" s="28">
        <f>'Depreciation Schedule-Reference'!H66</f>
        <v>797922.18397237314</v>
      </c>
      <c r="J27" s="28">
        <f>'Depreciation Schedule-Reference'!I66</f>
        <v>797922.18397237314</v>
      </c>
      <c r="K27" s="28">
        <f>'Depreciation Schedule-Reference'!J66</f>
        <v>797922.18397237314</v>
      </c>
      <c r="L27" s="28">
        <f>'Depreciation Schedule-Reference'!K66</f>
        <v>797922.18397237314</v>
      </c>
      <c r="M27" s="28">
        <f>'Depreciation Schedule-Reference'!L66</f>
        <v>797922.18397237314</v>
      </c>
      <c r="N27" s="28">
        <f>'Depreciation Schedule-Reference'!M66</f>
        <v>797922.18397237314</v>
      </c>
      <c r="O27" s="28">
        <f>'Depreciation Schedule-Reference'!N66</f>
        <v>797922.18397237314</v>
      </c>
      <c r="P27" s="28">
        <f>'Depreciation Schedule-Reference'!O66</f>
        <v>797922.18397237314</v>
      </c>
      <c r="Q27" s="28">
        <f>'Depreciation Schedule-Reference'!P66</f>
        <v>797922.18397237314</v>
      </c>
      <c r="R27" s="28">
        <f>'Depreciation Schedule-Reference'!Q66</f>
        <v>797922.18397237314</v>
      </c>
      <c r="S27" s="28">
        <f>'Depreciation Schedule-Reference'!R66</f>
        <v>792249.10863413534</v>
      </c>
      <c r="T27" s="28">
        <f>'Depreciation Schedule-Reference'!S66</f>
        <v>786576.03329589742</v>
      </c>
      <c r="U27" s="28">
        <f>'Depreciation Schedule-Reference'!T66</f>
        <v>786576.03329589742</v>
      </c>
      <c r="V27" s="28">
        <f>'Depreciation Schedule-Reference'!U66</f>
        <v>786576.03329589742</v>
      </c>
      <c r="W27" s="28">
        <f>'Depreciation Schedule-Reference'!V66</f>
        <v>786576.03329589742</v>
      </c>
      <c r="X27" s="28">
        <f>'Depreciation Schedule-Reference'!W66</f>
        <v>775183.73212646437</v>
      </c>
      <c r="Y27" s="28">
        <f>'Depreciation Schedule-Reference'!X66</f>
        <v>763791.43095703144</v>
      </c>
      <c r="Z27" s="28">
        <f>'Depreciation Schedule-Reference'!Y66</f>
        <v>763791.43095703144</v>
      </c>
      <c r="AA27" s="28">
        <f>'Depreciation Schedule-Reference'!Z66</f>
        <v>763791.43095703144</v>
      </c>
      <c r="AB27" s="28">
        <f>'Depreciation Schedule-Reference'!AA66</f>
        <v>763791.43095703144</v>
      </c>
      <c r="AC27" s="28">
        <f>'Depreciation Schedule-Reference'!AB66</f>
        <v>757394.81623091525</v>
      </c>
      <c r="AD27" s="28">
        <f>'Depreciation Schedule-Reference'!AC66</f>
        <v>750998.20150479907</v>
      </c>
      <c r="AE27" s="28">
        <f>'Depreciation Schedule-Reference'!AD66</f>
        <v>750998.20150479907</v>
      </c>
      <c r="AF27" s="28">
        <f>'Depreciation Schedule-Reference'!AE66</f>
        <v>750998.20150479907</v>
      </c>
      <c r="AG27" s="28">
        <f>'Depreciation Schedule-Reference'!AF66</f>
        <v>750998.20150479907</v>
      </c>
      <c r="AH27" s="28">
        <f>'Depreciation Schedule-Reference'!AG66</f>
        <v>729945.19220583793</v>
      </c>
      <c r="AI27" s="28">
        <f>'Depreciation Schedule-Reference'!AH66</f>
        <v>708892.18290687678</v>
      </c>
      <c r="AJ27" s="28">
        <f>'Depreciation Schedule-Reference'!AI66</f>
        <v>708892.18290687678</v>
      </c>
      <c r="AK27" s="28">
        <f>'Depreciation Schedule-Reference'!AJ66</f>
        <v>708892.18290687678</v>
      </c>
      <c r="AL27" s="28">
        <f>'Depreciation Schedule-Reference'!AK66</f>
        <v>708892.18290687678</v>
      </c>
      <c r="AM27" s="28">
        <f>'Depreciation Schedule-Reference'!AL66</f>
        <v>704082.67252009397</v>
      </c>
      <c r="AN27" s="28">
        <f>'Depreciation Schedule-Reference'!AM66</f>
        <v>699273.16213331115</v>
      </c>
      <c r="AO27" s="28">
        <f>'Depreciation Schedule-Reference'!AN66</f>
        <v>699273.16213331115</v>
      </c>
      <c r="AP27" s="28">
        <f>'Depreciation Schedule-Reference'!AO66</f>
        <v>699273.16213331115</v>
      </c>
      <c r="AQ27" s="28">
        <f>'Depreciation Schedule-Reference'!AP66</f>
        <v>699273.16213331115</v>
      </c>
      <c r="AR27" s="28">
        <f>'Depreciation Schedule-Reference'!AQ66</f>
        <v>697527.82571505825</v>
      </c>
      <c r="AS27" s="28">
        <f>'Depreciation Schedule-Reference'!AR66</f>
        <v>695782.48929680535</v>
      </c>
      <c r="AT27" s="28">
        <f>'Depreciation Schedule-Reference'!AS66</f>
        <v>695782.48929680535</v>
      </c>
      <c r="AU27" s="28">
        <f>'Depreciation Schedule-Reference'!AT66</f>
        <v>695782.48929680535</v>
      </c>
      <c r="AV27" s="28">
        <f>'Depreciation Schedule-Reference'!AU66</f>
        <v>695782.48929680535</v>
      </c>
      <c r="AW27" s="28">
        <f>'Depreciation Schedule-Reference'!AV66</f>
        <v>688868.31054828118</v>
      </c>
      <c r="AX27" s="28">
        <f>'Depreciation Schedule-Reference'!AW66</f>
        <v>681954.13179975701</v>
      </c>
      <c r="AY27" s="28">
        <f>'Depreciation Schedule-Reference'!AX66</f>
        <v>681954.13179975701</v>
      </c>
      <c r="AZ27" s="28">
        <f>'Depreciation Schedule-Reference'!AY66</f>
        <v>681954.13179975701</v>
      </c>
      <c r="BA27" s="28">
        <f>'Depreciation Schedule-Reference'!AZ66</f>
        <v>681954.13179975701</v>
      </c>
      <c r="BB27" s="28">
        <f>'Depreciation Schedule-Reference'!BA66</f>
        <v>388058.01381313917</v>
      </c>
      <c r="BC27" s="28">
        <f>'Depreciation Schedule-Reference'!BB66</f>
        <v>94161.895826521184</v>
      </c>
      <c r="BD27" s="28">
        <f>'Depreciation Schedule-Reference'!BC66</f>
        <v>94161.895826521184</v>
      </c>
      <c r="BE27" s="28">
        <f>'Depreciation Schedule-Reference'!BD66</f>
        <v>94161.895826521184</v>
      </c>
      <c r="BF27" s="28">
        <f>'Depreciation Schedule-Reference'!BE66</f>
        <v>94161.895826521184</v>
      </c>
      <c r="BG27" s="28">
        <f>'Depreciation Schedule-Reference'!BF66</f>
        <v>93696.249717351981</v>
      </c>
      <c r="BH27" s="28">
        <f>'Depreciation Schedule-Reference'!BG66</f>
        <v>93230.603608182777</v>
      </c>
      <c r="BI27" s="28">
        <f>'Depreciation Schedule-Reference'!BH66</f>
        <v>93230.603608182777</v>
      </c>
      <c r="BJ27" s="28">
        <f>'Depreciation Schedule-Reference'!BI66</f>
        <v>93230.603608182777</v>
      </c>
      <c r="BK27" s="28">
        <f>'Depreciation Schedule-Reference'!BJ66</f>
        <v>93230.603608182777</v>
      </c>
      <c r="BL27" s="28">
        <f>'Depreciation Schedule-Reference'!BK66</f>
        <v>85101.960180941111</v>
      </c>
      <c r="BM27" s="28">
        <f>'Depreciation Schedule-Reference'!BL66</f>
        <v>76973.316753699444</v>
      </c>
      <c r="BN27" s="28">
        <f>'Depreciation Schedule-Reference'!BM66</f>
        <v>76973.316753699444</v>
      </c>
      <c r="BO27" s="28">
        <f>'Depreciation Schedule-Reference'!BN66</f>
        <v>76973.316753699444</v>
      </c>
      <c r="BP27" s="28">
        <f>'Depreciation Schedule-Reference'!BO66</f>
        <v>76973.316753699444</v>
      </c>
      <c r="BQ27" s="28">
        <f>'Depreciation Schedule-Reference'!BP66</f>
        <v>38486.658376849722</v>
      </c>
    </row>
    <row r="28" spans="1:73">
      <c r="B28" s="6" t="s">
        <v>7</v>
      </c>
      <c r="D28" s="29">
        <f>D26-D27</f>
        <v>18964538.908013813</v>
      </c>
      <c r="E28" s="29">
        <f>E26-E27</f>
        <v>37530116.72404144</v>
      </c>
      <c r="F28" s="29">
        <f t="shared" ref="F28:M28" si="73">F26-F27</f>
        <v>36732194.540069066</v>
      </c>
      <c r="G28" s="29">
        <f t="shared" si="73"/>
        <v>35934272.356096692</v>
      </c>
      <c r="H28" s="29">
        <f t="shared" si="73"/>
        <v>35136350.172124319</v>
      </c>
      <c r="I28" s="29">
        <f t="shared" si="73"/>
        <v>34338427.988151945</v>
      </c>
      <c r="J28" s="29">
        <f t="shared" si="73"/>
        <v>33540505.804179572</v>
      </c>
      <c r="K28" s="29">
        <f t="shared" si="73"/>
        <v>32742583.620207198</v>
      </c>
      <c r="L28" s="29">
        <f t="shared" si="73"/>
        <v>31944661.436234824</v>
      </c>
      <c r="M28" s="29">
        <f t="shared" si="73"/>
        <v>31146739.252262451</v>
      </c>
      <c r="N28" s="29">
        <f t="shared" ref="N28:AB28" si="74">N26-N27</f>
        <v>30348817.068290077</v>
      </c>
      <c r="O28" s="29">
        <f t="shared" si="74"/>
        <v>29550894.884317704</v>
      </c>
      <c r="P28" s="29">
        <f t="shared" si="74"/>
        <v>28752972.70034533</v>
      </c>
      <c r="Q28" s="29">
        <f t="shared" si="74"/>
        <v>27955050.516372956</v>
      </c>
      <c r="R28" s="29">
        <f t="shared" si="74"/>
        <v>27157128.332400583</v>
      </c>
      <c r="S28" s="29">
        <f t="shared" si="74"/>
        <v>26364879.223766446</v>
      </c>
      <c r="T28" s="29">
        <f t="shared" si="74"/>
        <v>25578303.19047055</v>
      </c>
      <c r="U28" s="29">
        <f t="shared" si="74"/>
        <v>24791727.157174654</v>
      </c>
      <c r="V28" s="29">
        <f t="shared" si="74"/>
        <v>24005151.123878758</v>
      </c>
      <c r="W28" s="29">
        <f t="shared" si="74"/>
        <v>23218575.090582862</v>
      </c>
      <c r="X28" s="29">
        <f t="shared" si="74"/>
        <v>22443391.358456399</v>
      </c>
      <c r="Y28" s="29">
        <f t="shared" si="74"/>
        <v>21679599.927499369</v>
      </c>
      <c r="Z28" s="29">
        <f t="shared" si="74"/>
        <v>20915808.496542338</v>
      </c>
      <c r="AA28" s="29">
        <f t="shared" si="74"/>
        <v>20152017.065585308</v>
      </c>
      <c r="AB28" s="29">
        <f t="shared" si="74"/>
        <v>19388225.634628277</v>
      </c>
      <c r="AC28" s="29">
        <f t="shared" ref="AC28:AF28" si="75">AC26-AC27</f>
        <v>18630830.818397362</v>
      </c>
      <c r="AD28" s="29">
        <f t="shared" si="75"/>
        <v>17879832.616892561</v>
      </c>
      <c r="AE28" s="29">
        <f t="shared" si="75"/>
        <v>17128834.415387761</v>
      </c>
      <c r="AF28" s="29">
        <f t="shared" si="75"/>
        <v>16377836.213882962</v>
      </c>
      <c r="AG28" s="29">
        <f t="shared" ref="AG28" si="76">AG26-AG27</f>
        <v>15626838.012378164</v>
      </c>
      <c r="AH28" s="29">
        <f t="shared" ref="AH28:AY28" si="77">AH26-AH27</f>
        <v>14896892.820172325</v>
      </c>
      <c r="AI28" s="29">
        <f t="shared" si="77"/>
        <v>14188000.637265448</v>
      </c>
      <c r="AJ28" s="29">
        <f t="shared" si="77"/>
        <v>13479108.45435857</v>
      </c>
      <c r="AK28" s="29">
        <f t="shared" si="77"/>
        <v>12770216.271451693</v>
      </c>
      <c r="AL28" s="29">
        <f t="shared" si="77"/>
        <v>12061324.088544816</v>
      </c>
      <c r="AM28" s="29">
        <f t="shared" si="77"/>
        <v>11357241.416024722</v>
      </c>
      <c r="AN28" s="29">
        <f t="shared" si="77"/>
        <v>10657968.25389141</v>
      </c>
      <c r="AO28" s="29">
        <f t="shared" si="77"/>
        <v>9958695.0917580985</v>
      </c>
      <c r="AP28" s="29">
        <f t="shared" si="77"/>
        <v>9259421.9296247866</v>
      </c>
      <c r="AQ28" s="29">
        <f t="shared" si="77"/>
        <v>8560148.7674914747</v>
      </c>
      <c r="AR28" s="29">
        <f t="shared" si="77"/>
        <v>7862620.9417764163</v>
      </c>
      <c r="AS28" s="29">
        <f t="shared" si="77"/>
        <v>7166838.4524796112</v>
      </c>
      <c r="AT28" s="29">
        <f t="shared" si="77"/>
        <v>6471055.963182806</v>
      </c>
      <c r="AU28" s="29">
        <f t="shared" si="77"/>
        <v>5775273.4738860009</v>
      </c>
      <c r="AV28" s="29">
        <f t="shared" si="77"/>
        <v>5079490.9845891958</v>
      </c>
      <c r="AW28" s="29">
        <f t="shared" si="77"/>
        <v>4390622.6740409145</v>
      </c>
      <c r="AX28" s="29">
        <f t="shared" si="77"/>
        <v>3708668.5422411575</v>
      </c>
      <c r="AY28" s="28">
        <f t="shared" si="77"/>
        <v>3026714.4104414005</v>
      </c>
      <c r="AZ28" s="28">
        <f t="shared" ref="AZ28:BD28" si="78">AZ26-AZ27</f>
        <v>2344760.2786416435</v>
      </c>
      <c r="BA28" s="28">
        <f t="shared" si="78"/>
        <v>1662806.1468418865</v>
      </c>
      <c r="BB28" s="28">
        <f t="shared" si="78"/>
        <v>1274748.1330287473</v>
      </c>
      <c r="BC28" s="28">
        <f t="shared" si="78"/>
        <v>1180586.2372022262</v>
      </c>
      <c r="BD28" s="28">
        <f t="shared" si="78"/>
        <v>1086424.3413757051</v>
      </c>
      <c r="BE28" s="28">
        <f t="shared" ref="BE28:BQ28" si="79">BE26-BE27</f>
        <v>992262.44554918387</v>
      </c>
      <c r="BF28" s="28">
        <f t="shared" si="79"/>
        <v>898100.54972266266</v>
      </c>
      <c r="BG28" s="28">
        <f t="shared" si="79"/>
        <v>804404.30000531068</v>
      </c>
      <c r="BH28" s="28">
        <f t="shared" si="79"/>
        <v>711173.69639712793</v>
      </c>
      <c r="BI28" s="28">
        <f t="shared" si="79"/>
        <v>617943.09278894519</v>
      </c>
      <c r="BJ28" s="28">
        <f t="shared" si="79"/>
        <v>524712.48918076244</v>
      </c>
      <c r="BK28" s="28">
        <f t="shared" si="79"/>
        <v>431481.88557257969</v>
      </c>
      <c r="BL28" s="28">
        <f t="shared" si="79"/>
        <v>346379.92539163859</v>
      </c>
      <c r="BM28" s="28">
        <f t="shared" si="79"/>
        <v>269406.60863793915</v>
      </c>
      <c r="BN28" s="28">
        <f t="shared" si="79"/>
        <v>192433.2918842397</v>
      </c>
      <c r="BO28" s="28">
        <f t="shared" si="79"/>
        <v>115459.97513054026</v>
      </c>
      <c r="BP28" s="28">
        <f t="shared" si="79"/>
        <v>38486.658376840816</v>
      </c>
      <c r="BQ28" s="28">
        <f t="shared" si="79"/>
        <v>-8.9057721197605133E-9</v>
      </c>
    </row>
    <row r="29" spans="1:73">
      <c r="B29" s="6"/>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row>
    <row r="30" spans="1:73">
      <c r="B30" s="6" t="s">
        <v>8</v>
      </c>
      <c r="D30" s="27">
        <f t="shared" ref="D30:AH30" si="80">(D26+D28)/2</f>
        <v>19164019.454006907</v>
      </c>
      <c r="E30" s="27">
        <f t="shared" si="80"/>
        <v>37929077.816027626</v>
      </c>
      <c r="F30" s="27">
        <f t="shared" si="80"/>
        <v>37131155.632055253</v>
      </c>
      <c r="G30" s="27">
        <f t="shared" si="80"/>
        <v>36333233.448082879</v>
      </c>
      <c r="H30" s="27">
        <f t="shared" si="80"/>
        <v>35535311.264110506</v>
      </c>
      <c r="I30" s="27">
        <f t="shared" si="80"/>
        <v>34737389.080138132</v>
      </c>
      <c r="J30" s="27">
        <f t="shared" si="80"/>
        <v>33939466.896165758</v>
      </c>
      <c r="K30" s="27">
        <f t="shared" si="80"/>
        <v>33141544.712193385</v>
      </c>
      <c r="L30" s="27">
        <f t="shared" si="80"/>
        <v>32343622.528221011</v>
      </c>
      <c r="M30" s="27">
        <f t="shared" si="80"/>
        <v>31545700.344248638</v>
      </c>
      <c r="N30" s="27">
        <f t="shared" si="80"/>
        <v>30747778.160276264</v>
      </c>
      <c r="O30" s="27">
        <f t="shared" si="80"/>
        <v>29949855.97630389</v>
      </c>
      <c r="P30" s="27">
        <f t="shared" si="80"/>
        <v>29151933.792331517</v>
      </c>
      <c r="Q30" s="27">
        <f t="shared" si="80"/>
        <v>28354011.608359143</v>
      </c>
      <c r="R30" s="27">
        <f t="shared" si="80"/>
        <v>27556089.42438677</v>
      </c>
      <c r="S30" s="27">
        <f t="shared" si="80"/>
        <v>26761003.778083514</v>
      </c>
      <c r="T30" s="27">
        <f t="shared" si="80"/>
        <v>25971591.207118496</v>
      </c>
      <c r="U30" s="27">
        <f t="shared" si="80"/>
        <v>25185015.173822604</v>
      </c>
      <c r="V30" s="27">
        <f t="shared" si="80"/>
        <v>24398439.140526704</v>
      </c>
      <c r="W30" s="27">
        <f t="shared" si="80"/>
        <v>23611863.107230812</v>
      </c>
      <c r="X30" s="27">
        <f t="shared" si="80"/>
        <v>22830983.224519633</v>
      </c>
      <c r="Y30" s="27">
        <f t="shared" si="80"/>
        <v>22061495.642977886</v>
      </c>
      <c r="Z30" s="27">
        <f t="shared" si="80"/>
        <v>21297704.212020852</v>
      </c>
      <c r="AA30" s="27">
        <f t="shared" si="80"/>
        <v>20533912.781063825</v>
      </c>
      <c r="AB30" s="27">
        <f t="shared" si="80"/>
        <v>19770121.350106791</v>
      </c>
      <c r="AC30" s="27">
        <f t="shared" si="80"/>
        <v>19009528.22651282</v>
      </c>
      <c r="AD30" s="27">
        <f t="shared" si="80"/>
        <v>18255331.71764496</v>
      </c>
      <c r="AE30" s="27">
        <f t="shared" si="80"/>
        <v>17504333.516140163</v>
      </c>
      <c r="AF30" s="27">
        <f t="shared" si="80"/>
        <v>16753335.314635362</v>
      </c>
      <c r="AG30" s="27">
        <f t="shared" si="80"/>
        <v>16002337.113130562</v>
      </c>
      <c r="AH30" s="27">
        <f t="shared" si="80"/>
        <v>15261865.416275244</v>
      </c>
      <c r="AI30" s="27">
        <f t="shared" ref="AI30:AY30" si="81">(AI26+AI28)/2</f>
        <v>14542446.728718886</v>
      </c>
      <c r="AJ30" s="27">
        <f t="shared" si="81"/>
        <v>13833554.545812009</v>
      </c>
      <c r="AK30" s="27">
        <f t="shared" si="81"/>
        <v>13124662.362905132</v>
      </c>
      <c r="AL30" s="27">
        <f t="shared" si="81"/>
        <v>12415770.179998254</v>
      </c>
      <c r="AM30" s="27">
        <f t="shared" si="81"/>
        <v>11709282.752284769</v>
      </c>
      <c r="AN30" s="27">
        <f t="shared" si="81"/>
        <v>11007604.834958065</v>
      </c>
      <c r="AO30" s="27">
        <f t="shared" si="81"/>
        <v>10308331.672824755</v>
      </c>
      <c r="AP30" s="27">
        <f t="shared" si="81"/>
        <v>9609058.5106914416</v>
      </c>
      <c r="AQ30" s="27">
        <f t="shared" si="81"/>
        <v>8909785.3485581316</v>
      </c>
      <c r="AR30" s="27">
        <f t="shared" si="81"/>
        <v>8211384.854633946</v>
      </c>
      <c r="AS30" s="27">
        <f t="shared" si="81"/>
        <v>7514729.6971280137</v>
      </c>
      <c r="AT30" s="27">
        <f t="shared" si="81"/>
        <v>6818947.2078312086</v>
      </c>
      <c r="AU30" s="27">
        <f t="shared" si="81"/>
        <v>6123164.7185344035</v>
      </c>
      <c r="AV30" s="27">
        <f t="shared" si="81"/>
        <v>5427382.2292375984</v>
      </c>
      <c r="AW30" s="27">
        <f t="shared" si="81"/>
        <v>4735056.8293150552</v>
      </c>
      <c r="AX30" s="27">
        <f t="shared" si="81"/>
        <v>4049645.6081410358</v>
      </c>
      <c r="AY30" s="27">
        <f t="shared" si="81"/>
        <v>3367691.4763412792</v>
      </c>
      <c r="AZ30" s="27">
        <f t="shared" ref="AZ30:BD30" si="82">(AZ26+AZ28)/2</f>
        <v>2685737.3445415217</v>
      </c>
      <c r="BA30" s="27">
        <f t="shared" si="82"/>
        <v>2003783.212741765</v>
      </c>
      <c r="BB30" s="27">
        <f t="shared" si="82"/>
        <v>1468777.139935317</v>
      </c>
      <c r="BC30" s="27">
        <f t="shared" si="82"/>
        <v>1227667.1851154868</v>
      </c>
      <c r="BD30" s="27">
        <f t="shared" si="82"/>
        <v>1133505.2892889655</v>
      </c>
      <c r="BE30" s="27">
        <f t="shared" ref="BE30:BQ30" si="83">(BE26+BE28)/2</f>
        <v>1039343.3934624444</v>
      </c>
      <c r="BF30" s="27">
        <f t="shared" si="83"/>
        <v>945181.49763592333</v>
      </c>
      <c r="BG30" s="27">
        <f t="shared" si="83"/>
        <v>851252.42486398667</v>
      </c>
      <c r="BH30" s="27">
        <f t="shared" si="83"/>
        <v>757788.99820121937</v>
      </c>
      <c r="BI30" s="27">
        <f t="shared" si="83"/>
        <v>664558.3945930365</v>
      </c>
      <c r="BJ30" s="27">
        <f t="shared" si="83"/>
        <v>571327.79098485387</v>
      </c>
      <c r="BK30" s="27">
        <f t="shared" si="83"/>
        <v>478097.18737667106</v>
      </c>
      <c r="BL30" s="27">
        <f t="shared" si="83"/>
        <v>388930.90548210917</v>
      </c>
      <c r="BM30" s="27">
        <f t="shared" si="83"/>
        <v>307893.26701478887</v>
      </c>
      <c r="BN30" s="27">
        <f t="shared" si="83"/>
        <v>230919.95026108943</v>
      </c>
      <c r="BO30" s="27">
        <f t="shared" si="83"/>
        <v>153946.63350738998</v>
      </c>
      <c r="BP30" s="27">
        <f t="shared" si="83"/>
        <v>76973.316753690538</v>
      </c>
      <c r="BQ30" s="27">
        <f t="shared" si="83"/>
        <v>19243.329188415955</v>
      </c>
    </row>
    <row r="31" spans="1:73">
      <c r="B31" s="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row>
    <row r="32" spans="1:73">
      <c r="B32" s="6" t="s">
        <v>26</v>
      </c>
      <c r="D32" s="27">
        <f t="shared" ref="D32:AH32" si="84">D27</f>
        <v>398961.09198618657</v>
      </c>
      <c r="E32" s="27">
        <f t="shared" si="84"/>
        <v>797922.18397237314</v>
      </c>
      <c r="F32" s="27">
        <f t="shared" si="84"/>
        <v>797922.18397237314</v>
      </c>
      <c r="G32" s="27">
        <f t="shared" si="84"/>
        <v>797922.18397237314</v>
      </c>
      <c r="H32" s="27">
        <f t="shared" si="84"/>
        <v>797922.18397237314</v>
      </c>
      <c r="I32" s="27">
        <f t="shared" si="84"/>
        <v>797922.18397237314</v>
      </c>
      <c r="J32" s="27">
        <f t="shared" si="84"/>
        <v>797922.18397237314</v>
      </c>
      <c r="K32" s="27">
        <f t="shared" si="84"/>
        <v>797922.18397237314</v>
      </c>
      <c r="L32" s="27">
        <f t="shared" si="84"/>
        <v>797922.18397237314</v>
      </c>
      <c r="M32" s="27">
        <f t="shared" si="84"/>
        <v>797922.18397237314</v>
      </c>
      <c r="N32" s="27">
        <f t="shared" si="84"/>
        <v>797922.18397237314</v>
      </c>
      <c r="O32" s="27">
        <f t="shared" si="84"/>
        <v>797922.18397237314</v>
      </c>
      <c r="P32" s="27">
        <f t="shared" si="84"/>
        <v>797922.18397237314</v>
      </c>
      <c r="Q32" s="27">
        <f t="shared" si="84"/>
        <v>797922.18397237314</v>
      </c>
      <c r="R32" s="27">
        <f t="shared" si="84"/>
        <v>797922.18397237314</v>
      </c>
      <c r="S32" s="27">
        <f t="shared" si="84"/>
        <v>792249.10863413534</v>
      </c>
      <c r="T32" s="27">
        <f t="shared" si="84"/>
        <v>786576.03329589742</v>
      </c>
      <c r="U32" s="27">
        <f t="shared" si="84"/>
        <v>786576.03329589742</v>
      </c>
      <c r="V32" s="27">
        <f t="shared" si="84"/>
        <v>786576.03329589742</v>
      </c>
      <c r="W32" s="27">
        <f t="shared" si="84"/>
        <v>786576.03329589742</v>
      </c>
      <c r="X32" s="27">
        <f t="shared" si="84"/>
        <v>775183.73212646437</v>
      </c>
      <c r="Y32" s="27">
        <f t="shared" si="84"/>
        <v>763791.43095703144</v>
      </c>
      <c r="Z32" s="27">
        <f t="shared" si="84"/>
        <v>763791.43095703144</v>
      </c>
      <c r="AA32" s="27">
        <f t="shared" si="84"/>
        <v>763791.43095703144</v>
      </c>
      <c r="AB32" s="27">
        <f t="shared" si="84"/>
        <v>763791.43095703144</v>
      </c>
      <c r="AC32" s="27">
        <f t="shared" si="84"/>
        <v>757394.81623091525</v>
      </c>
      <c r="AD32" s="27">
        <f t="shared" si="84"/>
        <v>750998.20150479907</v>
      </c>
      <c r="AE32" s="27">
        <f t="shared" si="84"/>
        <v>750998.20150479907</v>
      </c>
      <c r="AF32" s="27">
        <f t="shared" si="84"/>
        <v>750998.20150479907</v>
      </c>
      <c r="AG32" s="27">
        <f t="shared" si="84"/>
        <v>750998.20150479907</v>
      </c>
      <c r="AH32" s="27">
        <f t="shared" si="84"/>
        <v>729945.19220583793</v>
      </c>
      <c r="AI32" s="27">
        <f t="shared" ref="AI32:AY32" si="85">AI27</f>
        <v>708892.18290687678</v>
      </c>
      <c r="AJ32" s="27">
        <f t="shared" si="85"/>
        <v>708892.18290687678</v>
      </c>
      <c r="AK32" s="27">
        <f t="shared" si="85"/>
        <v>708892.18290687678</v>
      </c>
      <c r="AL32" s="27">
        <f t="shared" si="85"/>
        <v>708892.18290687678</v>
      </c>
      <c r="AM32" s="27">
        <f t="shared" si="85"/>
        <v>704082.67252009397</v>
      </c>
      <c r="AN32" s="27">
        <f t="shared" si="85"/>
        <v>699273.16213331115</v>
      </c>
      <c r="AO32" s="27">
        <f t="shared" si="85"/>
        <v>699273.16213331115</v>
      </c>
      <c r="AP32" s="27">
        <f t="shared" si="85"/>
        <v>699273.16213331115</v>
      </c>
      <c r="AQ32" s="27">
        <f t="shared" si="85"/>
        <v>699273.16213331115</v>
      </c>
      <c r="AR32" s="27">
        <f t="shared" si="85"/>
        <v>697527.82571505825</v>
      </c>
      <c r="AS32" s="27">
        <f t="shared" si="85"/>
        <v>695782.48929680535</v>
      </c>
      <c r="AT32" s="27">
        <f t="shared" si="85"/>
        <v>695782.48929680535</v>
      </c>
      <c r="AU32" s="27">
        <f t="shared" si="85"/>
        <v>695782.48929680535</v>
      </c>
      <c r="AV32" s="27">
        <f t="shared" si="85"/>
        <v>695782.48929680535</v>
      </c>
      <c r="AW32" s="27">
        <f t="shared" si="85"/>
        <v>688868.31054828118</v>
      </c>
      <c r="AX32" s="27">
        <f t="shared" si="85"/>
        <v>681954.13179975701</v>
      </c>
      <c r="AY32" s="27">
        <f t="shared" si="85"/>
        <v>681954.13179975701</v>
      </c>
      <c r="AZ32" s="27">
        <f t="shared" ref="AZ32:BD32" si="86">AZ27</f>
        <v>681954.13179975701</v>
      </c>
      <c r="BA32" s="27">
        <f t="shared" si="86"/>
        <v>681954.13179975701</v>
      </c>
      <c r="BB32" s="27">
        <f t="shared" si="86"/>
        <v>388058.01381313917</v>
      </c>
      <c r="BC32" s="27">
        <f t="shared" si="86"/>
        <v>94161.895826521184</v>
      </c>
      <c r="BD32" s="27">
        <f t="shared" si="86"/>
        <v>94161.895826521184</v>
      </c>
      <c r="BE32" s="27">
        <f t="shared" ref="BE32:BQ32" si="87">BE27</f>
        <v>94161.895826521184</v>
      </c>
      <c r="BF32" s="27">
        <f t="shared" si="87"/>
        <v>94161.895826521184</v>
      </c>
      <c r="BG32" s="27">
        <f t="shared" si="87"/>
        <v>93696.249717351981</v>
      </c>
      <c r="BH32" s="27">
        <f t="shared" si="87"/>
        <v>93230.603608182777</v>
      </c>
      <c r="BI32" s="27">
        <f t="shared" si="87"/>
        <v>93230.603608182777</v>
      </c>
      <c r="BJ32" s="27">
        <f t="shared" si="87"/>
        <v>93230.603608182777</v>
      </c>
      <c r="BK32" s="27">
        <f t="shared" si="87"/>
        <v>93230.603608182777</v>
      </c>
      <c r="BL32" s="27">
        <f t="shared" si="87"/>
        <v>85101.960180941111</v>
      </c>
      <c r="BM32" s="27">
        <f t="shared" si="87"/>
        <v>76973.316753699444</v>
      </c>
      <c r="BN32" s="27">
        <f t="shared" si="87"/>
        <v>76973.316753699444</v>
      </c>
      <c r="BO32" s="27">
        <f t="shared" si="87"/>
        <v>76973.316753699444</v>
      </c>
      <c r="BP32" s="27">
        <f t="shared" si="87"/>
        <v>76973.316753699444</v>
      </c>
      <c r="BQ32" s="27">
        <f t="shared" si="87"/>
        <v>38486.658376849722</v>
      </c>
    </row>
    <row r="33" spans="2:73">
      <c r="B33" s="6" t="s">
        <v>2</v>
      </c>
      <c r="D33" s="27">
        <f t="shared" ref="D33:AY33" si="88">(D30*$C$9)*$C$8</f>
        <v>440528.06960262673</v>
      </c>
      <c r="E33" s="27">
        <f t="shared" si="88"/>
        <v>871885.12160526426</v>
      </c>
      <c r="F33" s="27">
        <f t="shared" si="88"/>
        <v>853543.0864052861</v>
      </c>
      <c r="G33" s="27">
        <f t="shared" si="88"/>
        <v>835201.05120530794</v>
      </c>
      <c r="H33" s="27">
        <f t="shared" si="88"/>
        <v>816859.01600532967</v>
      </c>
      <c r="I33" s="27">
        <f t="shared" si="88"/>
        <v>798516.98080535152</v>
      </c>
      <c r="J33" s="27">
        <f t="shared" si="88"/>
        <v>780174.94560537324</v>
      </c>
      <c r="K33" s="27">
        <f t="shared" si="88"/>
        <v>761832.91040539509</v>
      </c>
      <c r="L33" s="27">
        <f t="shared" si="88"/>
        <v>743490.87520541693</v>
      </c>
      <c r="M33" s="27">
        <f t="shared" si="88"/>
        <v>725148.84000543866</v>
      </c>
      <c r="N33" s="27">
        <f t="shared" si="88"/>
        <v>706806.8048054605</v>
      </c>
      <c r="O33" s="27">
        <f t="shared" si="88"/>
        <v>688464.76960548235</v>
      </c>
      <c r="P33" s="27">
        <f t="shared" si="88"/>
        <v>670122.73440550407</v>
      </c>
      <c r="Q33" s="27">
        <f t="shared" si="88"/>
        <v>651780.69920552592</v>
      </c>
      <c r="R33" s="27">
        <f t="shared" si="88"/>
        <v>633438.66400554765</v>
      </c>
      <c r="S33" s="27">
        <f t="shared" si="88"/>
        <v>615161.83300068788</v>
      </c>
      <c r="T33" s="27">
        <f t="shared" si="88"/>
        <v>597015.41038606479</v>
      </c>
      <c r="U33" s="27">
        <f t="shared" si="88"/>
        <v>578934.19196656044</v>
      </c>
      <c r="V33" s="27">
        <f t="shared" si="88"/>
        <v>560852.97354705585</v>
      </c>
      <c r="W33" s="27">
        <f t="shared" si="88"/>
        <v>542771.7551275515</v>
      </c>
      <c r="X33" s="27">
        <f t="shared" si="88"/>
        <v>524821.47553469928</v>
      </c>
      <c r="Y33" s="27">
        <f t="shared" si="88"/>
        <v>507133.07359515189</v>
      </c>
      <c r="Z33" s="27">
        <f t="shared" si="88"/>
        <v>489575.6104822568</v>
      </c>
      <c r="AA33" s="27">
        <f t="shared" si="88"/>
        <v>472018.14736936189</v>
      </c>
      <c r="AB33" s="27">
        <f t="shared" si="88"/>
        <v>454460.6842564668</v>
      </c>
      <c r="AC33" s="27">
        <f t="shared" si="88"/>
        <v>436976.74142839649</v>
      </c>
      <c r="AD33" s="27">
        <f t="shared" si="88"/>
        <v>419639.83916997531</v>
      </c>
      <c r="AE33" s="27">
        <f t="shared" si="88"/>
        <v>402376.45719637896</v>
      </c>
      <c r="AF33" s="27">
        <f t="shared" si="88"/>
        <v>385113.07522278256</v>
      </c>
      <c r="AG33" s="27">
        <f t="shared" si="88"/>
        <v>367849.69324918615</v>
      </c>
      <c r="AH33" s="27">
        <f t="shared" si="88"/>
        <v>350828.28664949437</v>
      </c>
      <c r="AI33" s="27">
        <f t="shared" si="88"/>
        <v>334290.83079761185</v>
      </c>
      <c r="AJ33" s="27">
        <f t="shared" si="88"/>
        <v>317995.3503196339</v>
      </c>
      <c r="AK33" s="27">
        <f t="shared" si="88"/>
        <v>301699.86984165595</v>
      </c>
      <c r="AL33" s="27">
        <f t="shared" si="88"/>
        <v>285404.38936367806</v>
      </c>
      <c r="AM33" s="27">
        <f t="shared" si="88"/>
        <v>269164.18758992781</v>
      </c>
      <c r="AN33" s="27">
        <f t="shared" si="88"/>
        <v>253034.54322463291</v>
      </c>
      <c r="AO33" s="27">
        <f t="shared" si="88"/>
        <v>236960.17756356575</v>
      </c>
      <c r="AP33" s="27">
        <f t="shared" si="88"/>
        <v>220885.81190249851</v>
      </c>
      <c r="AQ33" s="27">
        <f t="shared" si="88"/>
        <v>204811.44624143135</v>
      </c>
      <c r="AR33" s="27">
        <f t="shared" si="88"/>
        <v>188757.14082098813</v>
      </c>
      <c r="AS33" s="27">
        <f t="shared" si="88"/>
        <v>172742.95588179285</v>
      </c>
      <c r="AT33" s="27">
        <f t="shared" si="88"/>
        <v>156748.8311832216</v>
      </c>
      <c r="AU33" s="27">
        <f t="shared" si="88"/>
        <v>140754.70648465038</v>
      </c>
      <c r="AV33" s="27">
        <f t="shared" si="88"/>
        <v>124760.58178607911</v>
      </c>
      <c r="AW33" s="27">
        <f t="shared" si="88"/>
        <v>108845.92605862545</v>
      </c>
      <c r="AX33" s="27">
        <f t="shared" si="88"/>
        <v>93090.20827340697</v>
      </c>
      <c r="AY33" s="27">
        <f t="shared" si="88"/>
        <v>77413.959459306076</v>
      </c>
      <c r="AZ33" s="27">
        <f t="shared" ref="AZ33:BD33" si="89">(AZ30*$C$9)*$C$8</f>
        <v>61737.710645205174</v>
      </c>
      <c r="BA33" s="27">
        <f t="shared" si="89"/>
        <v>46061.461831104287</v>
      </c>
      <c r="BB33" s="27">
        <f t="shared" si="89"/>
        <v>33763.144505516902</v>
      </c>
      <c r="BC33" s="27">
        <f t="shared" si="89"/>
        <v>28220.690156956523</v>
      </c>
      <c r="BD33" s="27">
        <f t="shared" si="89"/>
        <v>26056.16729690964</v>
      </c>
      <c r="BE33" s="27">
        <f t="shared" ref="BE33:BQ33" si="90">(BE30*$C$9)*$C$8</f>
        <v>23891.644436862767</v>
      </c>
      <c r="BF33" s="27">
        <f t="shared" si="90"/>
        <v>21727.121576815891</v>
      </c>
      <c r="BG33" s="27">
        <f t="shared" si="90"/>
        <v>19567.950678085967</v>
      </c>
      <c r="BH33" s="27">
        <f t="shared" si="90"/>
        <v>17419.483701989942</v>
      </c>
      <c r="BI33" s="27">
        <f t="shared" si="90"/>
        <v>15276.368687210868</v>
      </c>
      <c r="BJ33" s="27">
        <f t="shared" si="90"/>
        <v>13133.2536724318</v>
      </c>
      <c r="BK33" s="27">
        <f t="shared" si="90"/>
        <v>10990.138657652727</v>
      </c>
      <c r="BL33" s="27">
        <f t="shared" si="90"/>
        <v>8940.451214424731</v>
      </c>
      <c r="BM33" s="27">
        <f t="shared" si="90"/>
        <v>7077.6189142988833</v>
      </c>
      <c r="BN33" s="27">
        <f t="shared" si="90"/>
        <v>5308.2141857241104</v>
      </c>
      <c r="BO33" s="27">
        <f t="shared" si="90"/>
        <v>3538.8094571493389</v>
      </c>
      <c r="BP33" s="27">
        <f t="shared" si="90"/>
        <v>1769.4047285745671</v>
      </c>
      <c r="BQ33" s="27">
        <f t="shared" si="90"/>
        <v>442.3511821434883</v>
      </c>
    </row>
    <row r="34" spans="2:73">
      <c r="B34" s="6" t="s">
        <v>5</v>
      </c>
      <c r="D34" s="27">
        <f>(D30*$C$7)*$C$6</f>
        <v>689904.70034424856</v>
      </c>
      <c r="E34" s="27">
        <f t="shared" ref="E34:AY34" si="91">(E30*$C$7)*$C$6</f>
        <v>1365446.8013769945</v>
      </c>
      <c r="F34" s="27">
        <f t="shared" si="91"/>
        <v>1336721.6027539892</v>
      </c>
      <c r="G34" s="27">
        <f t="shared" si="91"/>
        <v>1307996.4041309836</v>
      </c>
      <c r="H34" s="27">
        <f t="shared" si="91"/>
        <v>1279271.2055079781</v>
      </c>
      <c r="I34" s="27">
        <f t="shared" si="91"/>
        <v>1250546.0068849728</v>
      </c>
      <c r="J34" s="27">
        <f t="shared" si="91"/>
        <v>1221820.8082619673</v>
      </c>
      <c r="K34" s="27">
        <f t="shared" si="91"/>
        <v>1193095.6096389617</v>
      </c>
      <c r="L34" s="27">
        <f t="shared" si="91"/>
        <v>1164370.4110159564</v>
      </c>
      <c r="M34" s="27">
        <f t="shared" si="91"/>
        <v>1135645.2123929509</v>
      </c>
      <c r="N34" s="27">
        <f t="shared" si="91"/>
        <v>1106920.0137699454</v>
      </c>
      <c r="O34" s="27">
        <f t="shared" si="91"/>
        <v>1078194.8151469401</v>
      </c>
      <c r="P34" s="27">
        <f t="shared" si="91"/>
        <v>1049469.6165239345</v>
      </c>
      <c r="Q34" s="27">
        <f t="shared" si="91"/>
        <v>1020744.4179009291</v>
      </c>
      <c r="R34" s="27">
        <f t="shared" si="91"/>
        <v>992019.21927792369</v>
      </c>
      <c r="S34" s="27">
        <f t="shared" si="91"/>
        <v>963396.13601100654</v>
      </c>
      <c r="T34" s="27">
        <f t="shared" si="91"/>
        <v>934977.28345626593</v>
      </c>
      <c r="U34" s="27">
        <f t="shared" si="91"/>
        <v>906660.54625761369</v>
      </c>
      <c r="V34" s="27">
        <f t="shared" si="91"/>
        <v>878343.80905896134</v>
      </c>
      <c r="W34" s="27">
        <f t="shared" si="91"/>
        <v>850027.07186030922</v>
      </c>
      <c r="X34" s="27">
        <f t="shared" si="91"/>
        <v>821915.39608270687</v>
      </c>
      <c r="Y34" s="27">
        <f t="shared" si="91"/>
        <v>794213.84314720391</v>
      </c>
      <c r="Z34" s="27">
        <f t="shared" si="91"/>
        <v>766717.35163275071</v>
      </c>
      <c r="AA34" s="27">
        <f t="shared" si="91"/>
        <v>739220.86011829774</v>
      </c>
      <c r="AB34" s="27">
        <f t="shared" si="91"/>
        <v>711724.36860384454</v>
      </c>
      <c r="AC34" s="27">
        <f t="shared" si="91"/>
        <v>684343.01615446142</v>
      </c>
      <c r="AD34" s="27">
        <f t="shared" si="91"/>
        <v>657191.94183521857</v>
      </c>
      <c r="AE34" s="27">
        <f t="shared" si="91"/>
        <v>630156.0065810458</v>
      </c>
      <c r="AF34" s="27">
        <f t="shared" si="91"/>
        <v>603120.07132687315</v>
      </c>
      <c r="AG34" s="27">
        <f t="shared" si="91"/>
        <v>576084.13607270026</v>
      </c>
      <c r="AH34" s="27">
        <f t="shared" si="91"/>
        <v>549427.15498590877</v>
      </c>
      <c r="AI34" s="27">
        <f t="shared" si="91"/>
        <v>523528.08223387989</v>
      </c>
      <c r="AJ34" s="27">
        <f t="shared" si="91"/>
        <v>498007.96364923235</v>
      </c>
      <c r="AK34" s="27">
        <f t="shared" si="91"/>
        <v>472487.84506458475</v>
      </c>
      <c r="AL34" s="27">
        <f t="shared" si="91"/>
        <v>446967.72647993715</v>
      </c>
      <c r="AM34" s="27">
        <f t="shared" si="91"/>
        <v>421534.17908225168</v>
      </c>
      <c r="AN34" s="27">
        <f t="shared" si="91"/>
        <v>396273.77405849035</v>
      </c>
      <c r="AO34" s="27">
        <f t="shared" si="91"/>
        <v>371099.94022169121</v>
      </c>
      <c r="AP34" s="27">
        <f t="shared" si="91"/>
        <v>345926.1063848919</v>
      </c>
      <c r="AQ34" s="27">
        <f t="shared" si="91"/>
        <v>320752.27254809276</v>
      </c>
      <c r="AR34" s="27">
        <f t="shared" si="91"/>
        <v>295609.85476682207</v>
      </c>
      <c r="AS34" s="27">
        <f t="shared" si="91"/>
        <v>270530.26909660851</v>
      </c>
      <c r="AT34" s="27">
        <f t="shared" si="91"/>
        <v>245482.09948192353</v>
      </c>
      <c r="AU34" s="27">
        <f t="shared" si="91"/>
        <v>220433.92986723853</v>
      </c>
      <c r="AV34" s="27">
        <f t="shared" si="91"/>
        <v>195385.76025255353</v>
      </c>
      <c r="AW34" s="27">
        <f t="shared" si="91"/>
        <v>170462.045855342</v>
      </c>
      <c r="AX34" s="27">
        <f t="shared" si="91"/>
        <v>145787.24189307727</v>
      </c>
      <c r="AY34" s="27">
        <f t="shared" si="91"/>
        <v>121236.89314828605</v>
      </c>
      <c r="AZ34" s="27">
        <f t="shared" ref="AZ34:BD34" si="92">(AZ30*$C$7)*$C$6</f>
        <v>96686.544403494772</v>
      </c>
      <c r="BA34" s="27">
        <f t="shared" si="92"/>
        <v>72136.195658703538</v>
      </c>
      <c r="BB34" s="27">
        <f t="shared" si="92"/>
        <v>52875.977037671415</v>
      </c>
      <c r="BC34" s="27">
        <f t="shared" si="92"/>
        <v>44196.018664157527</v>
      </c>
      <c r="BD34" s="27">
        <f t="shared" si="92"/>
        <v>40806.190414402758</v>
      </c>
      <c r="BE34" s="27">
        <f t="shared" ref="BE34:BQ34" si="93">(BE30*$C$7)*$C$6</f>
        <v>37416.362164648002</v>
      </c>
      <c r="BF34" s="27">
        <f t="shared" si="93"/>
        <v>34026.53391489324</v>
      </c>
      <c r="BG34" s="27">
        <f t="shared" si="93"/>
        <v>30645.08729510352</v>
      </c>
      <c r="BH34" s="27">
        <f t="shared" si="93"/>
        <v>27280.403935243896</v>
      </c>
      <c r="BI34" s="27">
        <f t="shared" si="93"/>
        <v>23924.102205349314</v>
      </c>
      <c r="BJ34" s="27">
        <f t="shared" si="93"/>
        <v>20567.80047545474</v>
      </c>
      <c r="BK34" s="27">
        <f t="shared" si="93"/>
        <v>17211.498745560159</v>
      </c>
      <c r="BL34" s="27">
        <f t="shared" si="93"/>
        <v>14001.51259735593</v>
      </c>
      <c r="BM34" s="27">
        <f t="shared" si="93"/>
        <v>11084.157612532399</v>
      </c>
      <c r="BN34" s="27">
        <f t="shared" si="93"/>
        <v>8313.1182093992193</v>
      </c>
      <c r="BO34" s="27">
        <f t="shared" si="93"/>
        <v>5542.0788062660395</v>
      </c>
      <c r="BP34" s="27">
        <f t="shared" si="93"/>
        <v>2771.0394031328592</v>
      </c>
      <c r="BQ34" s="27">
        <f t="shared" si="93"/>
        <v>692.75985078297435</v>
      </c>
    </row>
    <row r="35" spans="2:73">
      <c r="B35" s="6"/>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row>
    <row r="36" spans="2:73">
      <c r="B36" s="6" t="s">
        <v>10</v>
      </c>
      <c r="D36" s="27">
        <f>D26</f>
        <v>19363500</v>
      </c>
      <c r="E36" s="27">
        <f>D38+D23/2</f>
        <v>34079760</v>
      </c>
      <c r="F36" s="27">
        <f t="shared" ref="F36:M36" si="94">E38</f>
        <v>31353379.199999999</v>
      </c>
      <c r="G36" s="27">
        <f t="shared" si="94"/>
        <v>28845108.864</v>
      </c>
      <c r="H36" s="27">
        <f t="shared" si="94"/>
        <v>26537500.154879998</v>
      </c>
      <c r="I36" s="27">
        <f t="shared" si="94"/>
        <v>24414500.142489597</v>
      </c>
      <c r="J36" s="27">
        <f t="shared" si="94"/>
        <v>22461340.131090429</v>
      </c>
      <c r="K36" s="27">
        <f t="shared" si="94"/>
        <v>20664432.920603193</v>
      </c>
      <c r="L36" s="27">
        <f t="shared" si="94"/>
        <v>19011278.286954939</v>
      </c>
      <c r="M36" s="27">
        <f t="shared" si="94"/>
        <v>17490376.023998544</v>
      </c>
      <c r="N36" s="27">
        <f t="shared" ref="N36" si="95">M38</f>
        <v>16091145.942078659</v>
      </c>
      <c r="O36" s="27">
        <f>N38</f>
        <v>14803854.266712368</v>
      </c>
      <c r="P36" s="27">
        <f t="shared" ref="P36" si="96">O38</f>
        <v>13619545.925375378</v>
      </c>
      <c r="Q36" s="27">
        <f>P38</f>
        <v>12529982.251345348</v>
      </c>
      <c r="R36" s="27">
        <f t="shared" ref="R36" si="97">Q38</f>
        <v>11527583.67123772</v>
      </c>
      <c r="S36" s="27">
        <f t="shared" ref="S36" si="98">R38</f>
        <v>10605376.977538703</v>
      </c>
      <c r="T36" s="27">
        <f t="shared" ref="T36" si="99">S38</f>
        <v>9756946.8193356059</v>
      </c>
      <c r="U36" s="27">
        <f t="shared" ref="U36" si="100">T38</f>
        <v>8976391.0737887584</v>
      </c>
      <c r="V36" s="27">
        <f t="shared" ref="V36" si="101">U38</f>
        <v>8258279.7878856575</v>
      </c>
      <c r="W36" s="27">
        <f t="shared" ref="W36" si="102">V38</f>
        <v>7597617.4048548052</v>
      </c>
      <c r="X36" s="27">
        <f t="shared" ref="X36" si="103">W38</f>
        <v>6989808.0124664204</v>
      </c>
      <c r="Y36" s="27">
        <f t="shared" ref="Y36" si="104">X38</f>
        <v>6430623.3714691065</v>
      </c>
      <c r="Z36" s="27">
        <f t="shared" ref="Z36" si="105">Y38</f>
        <v>5916173.5017515784</v>
      </c>
      <c r="AA36" s="27">
        <f t="shared" ref="AA36" si="106">Z38</f>
        <v>5442879.6216114517</v>
      </c>
      <c r="AB36" s="27">
        <f t="shared" ref="AB36" si="107">AA38</f>
        <v>5007449.2518825354</v>
      </c>
      <c r="AC36" s="27">
        <f t="shared" ref="AC36" si="108">AB38</f>
        <v>4606853.3117319327</v>
      </c>
      <c r="AD36" s="27">
        <f t="shared" ref="AD36" si="109">AC38</f>
        <v>4238305.046793378</v>
      </c>
      <c r="AE36" s="27">
        <f t="shared" ref="AE36" si="110">AD38</f>
        <v>3899240.6430499079</v>
      </c>
      <c r="AF36" s="27">
        <f t="shared" ref="AF36:AG36" si="111">AE38</f>
        <v>3587301.391605915</v>
      </c>
      <c r="AG36" s="27">
        <f t="shared" si="111"/>
        <v>3300317.2802774417</v>
      </c>
      <c r="AH36" s="27">
        <f t="shared" ref="AH36" si="112">AG38</f>
        <v>3036291.8978552464</v>
      </c>
      <c r="AI36" s="27">
        <f t="shared" ref="AI36" si="113">AH38</f>
        <v>2793388.5460268268</v>
      </c>
      <c r="AJ36" s="27">
        <f t="shared" ref="AJ36" si="114">AI38</f>
        <v>2569917.4623446809</v>
      </c>
      <c r="AK36" s="27">
        <f t="shared" ref="AK36" si="115">AJ38</f>
        <v>2364324.0653571063</v>
      </c>
      <c r="AL36" s="27">
        <f t="shared" ref="AL36" si="116">AK38</f>
        <v>2175178.140128538</v>
      </c>
      <c r="AM36" s="27">
        <f t="shared" ref="AM36" si="117">AL38</f>
        <v>2001163.888918255</v>
      </c>
      <c r="AN36" s="27">
        <f t="shared" ref="AN36" si="118">AM38</f>
        <v>1841070.7778047945</v>
      </c>
      <c r="AO36" s="27">
        <f t="shared" ref="AO36" si="119">AN38</f>
        <v>1693785.1155804109</v>
      </c>
      <c r="AP36" s="27">
        <f t="shared" ref="AP36" si="120">AO38</f>
        <v>1558282.306333978</v>
      </c>
      <c r="AQ36" s="27">
        <f t="shared" ref="AQ36" si="121">AP38</f>
        <v>1433619.7218272598</v>
      </c>
      <c r="AR36" s="27">
        <f t="shared" ref="AR36" si="122">AQ38</f>
        <v>1318930.1440810789</v>
      </c>
      <c r="AS36" s="27">
        <f t="shared" ref="AS36" si="123">AR38</f>
        <v>1213415.7325545927</v>
      </c>
      <c r="AT36" s="27">
        <f t="shared" ref="AT36" si="124">AS38</f>
        <v>1116342.4739502252</v>
      </c>
      <c r="AU36" s="27">
        <f t="shared" ref="AU36" si="125">AT38</f>
        <v>1027035.0760342071</v>
      </c>
      <c r="AV36" s="27">
        <f t="shared" ref="AV36" si="126">AU38</f>
        <v>944872.26995147055</v>
      </c>
      <c r="AW36" s="27">
        <f t="shared" ref="AW36" si="127">AV38</f>
        <v>869282.48835535289</v>
      </c>
      <c r="AX36" s="27">
        <f t="shared" ref="AX36" si="128">AW38</f>
        <v>799739.88928692462</v>
      </c>
      <c r="AY36" s="27">
        <f t="shared" ref="AY36" si="129">AX38</f>
        <v>735760.69814397069</v>
      </c>
      <c r="AZ36" s="27">
        <f t="shared" ref="AZ36" si="130">AY38</f>
        <v>676899.84229245305</v>
      </c>
      <c r="BA36" s="27">
        <f t="shared" ref="BA36" si="131">AZ38</f>
        <v>622747.8549090568</v>
      </c>
      <c r="BB36" s="27">
        <f t="shared" ref="BB36" si="132">BA38</f>
        <v>572928.02651633229</v>
      </c>
      <c r="BC36" s="27">
        <f t="shared" ref="BC36" si="133">BB38</f>
        <v>527093.78439502569</v>
      </c>
      <c r="BD36" s="27">
        <f t="shared" ref="BD36" si="134">BC38</f>
        <v>484926.28164342366</v>
      </c>
      <c r="BE36" s="27">
        <f t="shared" ref="BE36" si="135">BD38</f>
        <v>446132.17911194975</v>
      </c>
      <c r="BF36" s="27">
        <f t="shared" ref="BF36" si="136">BE38</f>
        <v>410441.60478299379</v>
      </c>
      <c r="BG36" s="27">
        <f t="shared" ref="BG36" si="137">BF38</f>
        <v>377606.27640035428</v>
      </c>
      <c r="BH36" s="27">
        <f t="shared" ref="BH36" si="138">BG38</f>
        <v>347397.77428832592</v>
      </c>
      <c r="BI36" s="27">
        <f t="shared" ref="BI36" si="139">BH38</f>
        <v>319605.95234525984</v>
      </c>
      <c r="BJ36" s="27">
        <f t="shared" ref="BJ36" si="140">BI38</f>
        <v>294037.47615763906</v>
      </c>
      <c r="BK36" s="27">
        <f t="shared" ref="BK36" si="141">BJ38</f>
        <v>270514.47806502791</v>
      </c>
      <c r="BL36" s="27">
        <f t="shared" ref="BL36" si="142">BK38</f>
        <v>248873.31981982567</v>
      </c>
      <c r="BM36" s="27">
        <f t="shared" ref="BM36" si="143">BL38</f>
        <v>228963.45423423962</v>
      </c>
      <c r="BN36" s="27">
        <f t="shared" ref="BN36" si="144">BM38</f>
        <v>210646.37789550045</v>
      </c>
      <c r="BO36" s="27">
        <f t="shared" ref="BO36" si="145">BN38</f>
        <v>193794.66766386043</v>
      </c>
      <c r="BP36" s="27">
        <f t="shared" ref="BP36" si="146">BO38</f>
        <v>178291.0942507516</v>
      </c>
      <c r="BQ36" s="27">
        <f t="shared" ref="BQ36" si="147">BP38</f>
        <v>164027.80671069148</v>
      </c>
    </row>
    <row r="37" spans="2:73">
      <c r="B37" s="6" t="s">
        <v>13</v>
      </c>
      <c r="C37" s="55"/>
      <c r="D37" s="27">
        <f>D36*$C$12*3</f>
        <v>4647240</v>
      </c>
      <c r="E37" s="27">
        <f t="shared" ref="E37:AJ37" si="148">E36*$C$12</f>
        <v>2726380.8000000003</v>
      </c>
      <c r="F37" s="27">
        <f t="shared" si="148"/>
        <v>2508270.3360000001</v>
      </c>
      <c r="G37" s="27">
        <f t="shared" si="148"/>
        <v>2307608.7091200002</v>
      </c>
      <c r="H37" s="27">
        <f t="shared" si="148"/>
        <v>2123000.0123903998</v>
      </c>
      <c r="I37" s="27">
        <f t="shared" si="148"/>
        <v>1953160.0113991678</v>
      </c>
      <c r="J37" s="27">
        <f t="shared" si="148"/>
        <v>1796907.2104872344</v>
      </c>
      <c r="K37" s="27">
        <f t="shared" si="148"/>
        <v>1653154.6336482556</v>
      </c>
      <c r="L37" s="27">
        <f t="shared" si="148"/>
        <v>1520902.2629563953</v>
      </c>
      <c r="M37" s="27">
        <f t="shared" si="148"/>
        <v>1399230.0819198836</v>
      </c>
      <c r="N37" s="27">
        <f t="shared" si="148"/>
        <v>1287291.6753662927</v>
      </c>
      <c r="O37" s="27">
        <f t="shared" si="148"/>
        <v>1184308.3413369895</v>
      </c>
      <c r="P37" s="27">
        <f t="shared" si="148"/>
        <v>1089563.6740300301</v>
      </c>
      <c r="Q37" s="27">
        <f t="shared" si="148"/>
        <v>1002398.5801076278</v>
      </c>
      <c r="R37" s="27">
        <f t="shared" si="148"/>
        <v>922206.69369901763</v>
      </c>
      <c r="S37" s="27">
        <f t="shared" si="148"/>
        <v>848430.15820309625</v>
      </c>
      <c r="T37" s="27">
        <f t="shared" si="148"/>
        <v>780555.74554684851</v>
      </c>
      <c r="U37" s="27">
        <f t="shared" si="148"/>
        <v>718111.28590310074</v>
      </c>
      <c r="V37" s="27">
        <f t="shared" si="148"/>
        <v>660662.38303085265</v>
      </c>
      <c r="W37" s="27">
        <f t="shared" si="148"/>
        <v>607809.39238838444</v>
      </c>
      <c r="X37" s="27">
        <f t="shared" si="148"/>
        <v>559184.64099731366</v>
      </c>
      <c r="Y37" s="27">
        <f t="shared" si="148"/>
        <v>514449.86971752852</v>
      </c>
      <c r="Z37" s="27">
        <f t="shared" si="148"/>
        <v>473293.88014012628</v>
      </c>
      <c r="AA37" s="27">
        <f t="shared" si="148"/>
        <v>435430.36972891615</v>
      </c>
      <c r="AB37" s="27">
        <f t="shared" si="148"/>
        <v>400595.94015060284</v>
      </c>
      <c r="AC37" s="27">
        <f t="shared" si="148"/>
        <v>368548.26493855461</v>
      </c>
      <c r="AD37" s="27">
        <f t="shared" si="148"/>
        <v>339064.40374347026</v>
      </c>
      <c r="AE37" s="27">
        <f t="shared" si="148"/>
        <v>311939.25144399266</v>
      </c>
      <c r="AF37" s="27">
        <f t="shared" si="148"/>
        <v>286984.1113284732</v>
      </c>
      <c r="AG37" s="27">
        <f t="shared" si="148"/>
        <v>264025.38242219534</v>
      </c>
      <c r="AH37" s="27">
        <f t="shared" si="148"/>
        <v>242903.35182841972</v>
      </c>
      <c r="AI37" s="27">
        <f t="shared" si="148"/>
        <v>223471.08368214616</v>
      </c>
      <c r="AJ37" s="27">
        <f t="shared" si="148"/>
        <v>205593.39698757447</v>
      </c>
      <c r="AK37" s="27">
        <f t="shared" ref="AK37:BP37" si="149">AK36*$C$12</f>
        <v>189145.92522856849</v>
      </c>
      <c r="AL37" s="27">
        <f t="shared" si="149"/>
        <v>174014.25121028305</v>
      </c>
      <c r="AM37" s="27">
        <f t="shared" si="149"/>
        <v>160093.11111346041</v>
      </c>
      <c r="AN37" s="27">
        <f t="shared" si="149"/>
        <v>147285.66222438356</v>
      </c>
      <c r="AO37" s="27">
        <f t="shared" si="149"/>
        <v>135502.80924643288</v>
      </c>
      <c r="AP37" s="27">
        <f t="shared" si="149"/>
        <v>124662.58450671824</v>
      </c>
      <c r="AQ37" s="27">
        <f t="shared" si="149"/>
        <v>114689.57774618079</v>
      </c>
      <c r="AR37" s="27">
        <f t="shared" si="149"/>
        <v>105514.41152648632</v>
      </c>
      <c r="AS37" s="27">
        <f t="shared" si="149"/>
        <v>97073.258604367409</v>
      </c>
      <c r="AT37" s="27">
        <f t="shared" si="149"/>
        <v>89307.397916018017</v>
      </c>
      <c r="AU37" s="27">
        <f t="shared" si="149"/>
        <v>82162.80608273657</v>
      </c>
      <c r="AV37" s="27">
        <f t="shared" si="149"/>
        <v>75589.781596117638</v>
      </c>
      <c r="AW37" s="27">
        <f t="shared" si="149"/>
        <v>69542.59906842823</v>
      </c>
      <c r="AX37" s="27">
        <f t="shared" si="149"/>
        <v>63979.191142953969</v>
      </c>
      <c r="AY37" s="27">
        <f t="shared" si="149"/>
        <v>58860.855851517656</v>
      </c>
      <c r="AZ37" s="27">
        <f t="shared" si="149"/>
        <v>54151.987383396248</v>
      </c>
      <c r="BA37" s="27">
        <f t="shared" si="149"/>
        <v>49819.828392724543</v>
      </c>
      <c r="BB37" s="27">
        <f t="shared" si="149"/>
        <v>45834.242121306583</v>
      </c>
      <c r="BC37" s="27">
        <f t="shared" si="149"/>
        <v>42167.502751602056</v>
      </c>
      <c r="BD37" s="27">
        <f t="shared" si="149"/>
        <v>38794.102531473894</v>
      </c>
      <c r="BE37" s="27">
        <f t="shared" si="149"/>
        <v>35690.574328955983</v>
      </c>
      <c r="BF37" s="27">
        <f t="shared" si="149"/>
        <v>32835.328382639505</v>
      </c>
      <c r="BG37" s="27">
        <f t="shared" si="149"/>
        <v>30208.502112028342</v>
      </c>
      <c r="BH37" s="27">
        <f t="shared" si="149"/>
        <v>27791.821943066076</v>
      </c>
      <c r="BI37" s="27">
        <f t="shared" si="149"/>
        <v>25568.476187620789</v>
      </c>
      <c r="BJ37" s="27">
        <f t="shared" si="149"/>
        <v>23522.998092611124</v>
      </c>
      <c r="BK37" s="27">
        <f t="shared" si="149"/>
        <v>21641.158245202234</v>
      </c>
      <c r="BL37" s="27">
        <f t="shared" si="149"/>
        <v>19909.865585586052</v>
      </c>
      <c r="BM37" s="27">
        <f t="shared" si="149"/>
        <v>18317.076338739171</v>
      </c>
      <c r="BN37" s="27">
        <f t="shared" si="149"/>
        <v>16851.710231640038</v>
      </c>
      <c r="BO37" s="27">
        <f t="shared" si="149"/>
        <v>15503.573413108834</v>
      </c>
      <c r="BP37" s="27">
        <f t="shared" si="149"/>
        <v>14263.287540060128</v>
      </c>
      <c r="BQ37" s="27">
        <f t="shared" ref="BQ37" si="150">BQ36*$C$12</f>
        <v>13122.224536855319</v>
      </c>
    </row>
    <row r="38" spans="2:73">
      <c r="B38" s="6" t="s">
        <v>11</v>
      </c>
      <c r="D38" s="27">
        <f t="shared" ref="D38:AY38" si="151">IF((D36-D37)&gt;0,D36-D37,0)</f>
        <v>14716260</v>
      </c>
      <c r="E38" s="27">
        <f t="shared" si="151"/>
        <v>31353379.199999999</v>
      </c>
      <c r="F38" s="27">
        <f t="shared" si="151"/>
        <v>28845108.864</v>
      </c>
      <c r="G38" s="27">
        <f t="shared" si="151"/>
        <v>26537500.154879998</v>
      </c>
      <c r="H38" s="27">
        <f t="shared" si="151"/>
        <v>24414500.142489597</v>
      </c>
      <c r="I38" s="27">
        <f t="shared" si="151"/>
        <v>22461340.131090429</v>
      </c>
      <c r="J38" s="27">
        <f t="shared" si="151"/>
        <v>20664432.920603193</v>
      </c>
      <c r="K38" s="27">
        <f t="shared" si="151"/>
        <v>19011278.286954939</v>
      </c>
      <c r="L38" s="27">
        <f t="shared" si="151"/>
        <v>17490376.023998544</v>
      </c>
      <c r="M38" s="27">
        <f t="shared" si="151"/>
        <v>16091145.942078659</v>
      </c>
      <c r="N38" s="27">
        <f t="shared" si="151"/>
        <v>14803854.266712368</v>
      </c>
      <c r="O38" s="27">
        <f t="shared" si="151"/>
        <v>13619545.925375378</v>
      </c>
      <c r="P38" s="27">
        <f t="shared" si="151"/>
        <v>12529982.251345348</v>
      </c>
      <c r="Q38" s="27">
        <f t="shared" si="151"/>
        <v>11527583.67123772</v>
      </c>
      <c r="R38" s="27">
        <f t="shared" si="151"/>
        <v>10605376.977538703</v>
      </c>
      <c r="S38" s="27">
        <f t="shared" si="151"/>
        <v>9756946.8193356059</v>
      </c>
      <c r="T38" s="27">
        <f t="shared" si="151"/>
        <v>8976391.0737887584</v>
      </c>
      <c r="U38" s="27">
        <f t="shared" si="151"/>
        <v>8258279.7878856575</v>
      </c>
      <c r="V38" s="27">
        <f t="shared" si="151"/>
        <v>7597617.4048548052</v>
      </c>
      <c r="W38" s="27">
        <f t="shared" si="151"/>
        <v>6989808.0124664204</v>
      </c>
      <c r="X38" s="27">
        <f t="shared" si="151"/>
        <v>6430623.3714691065</v>
      </c>
      <c r="Y38" s="27">
        <f t="shared" si="151"/>
        <v>5916173.5017515784</v>
      </c>
      <c r="Z38" s="27">
        <f t="shared" si="151"/>
        <v>5442879.6216114517</v>
      </c>
      <c r="AA38" s="27">
        <f t="shared" si="151"/>
        <v>5007449.2518825354</v>
      </c>
      <c r="AB38" s="27">
        <f t="shared" si="151"/>
        <v>4606853.3117319327</v>
      </c>
      <c r="AC38" s="27">
        <f t="shared" si="151"/>
        <v>4238305.046793378</v>
      </c>
      <c r="AD38" s="27">
        <f t="shared" si="151"/>
        <v>3899240.6430499079</v>
      </c>
      <c r="AE38" s="27">
        <f t="shared" si="151"/>
        <v>3587301.391605915</v>
      </c>
      <c r="AF38" s="27">
        <f t="shared" si="151"/>
        <v>3300317.2802774417</v>
      </c>
      <c r="AG38" s="27">
        <f t="shared" si="151"/>
        <v>3036291.8978552464</v>
      </c>
      <c r="AH38" s="27">
        <f t="shared" si="151"/>
        <v>2793388.5460268268</v>
      </c>
      <c r="AI38" s="27">
        <f t="shared" si="151"/>
        <v>2569917.4623446809</v>
      </c>
      <c r="AJ38" s="27">
        <f t="shared" si="151"/>
        <v>2364324.0653571063</v>
      </c>
      <c r="AK38" s="27">
        <f t="shared" si="151"/>
        <v>2175178.140128538</v>
      </c>
      <c r="AL38" s="27">
        <f t="shared" si="151"/>
        <v>2001163.888918255</v>
      </c>
      <c r="AM38" s="27">
        <f t="shared" si="151"/>
        <v>1841070.7778047945</v>
      </c>
      <c r="AN38" s="27">
        <f t="shared" si="151"/>
        <v>1693785.1155804109</v>
      </c>
      <c r="AO38" s="27">
        <f t="shared" si="151"/>
        <v>1558282.306333978</v>
      </c>
      <c r="AP38" s="27">
        <f t="shared" si="151"/>
        <v>1433619.7218272598</v>
      </c>
      <c r="AQ38" s="27">
        <f t="shared" si="151"/>
        <v>1318930.1440810789</v>
      </c>
      <c r="AR38" s="27">
        <f t="shared" si="151"/>
        <v>1213415.7325545927</v>
      </c>
      <c r="AS38" s="27">
        <f t="shared" si="151"/>
        <v>1116342.4739502252</v>
      </c>
      <c r="AT38" s="27">
        <f t="shared" si="151"/>
        <v>1027035.0760342071</v>
      </c>
      <c r="AU38" s="27">
        <f t="shared" si="151"/>
        <v>944872.26995147055</v>
      </c>
      <c r="AV38" s="27">
        <f t="shared" si="151"/>
        <v>869282.48835535289</v>
      </c>
      <c r="AW38" s="27">
        <f t="shared" si="151"/>
        <v>799739.88928692462</v>
      </c>
      <c r="AX38" s="27">
        <f t="shared" si="151"/>
        <v>735760.69814397069</v>
      </c>
      <c r="AY38" s="27">
        <f t="shared" si="151"/>
        <v>676899.84229245305</v>
      </c>
      <c r="AZ38" s="27">
        <f t="shared" ref="AZ38:BD38" si="152">IF((AZ36-AZ37)&gt;0,AZ36-AZ37,0)</f>
        <v>622747.8549090568</v>
      </c>
      <c r="BA38" s="27">
        <f t="shared" si="152"/>
        <v>572928.02651633229</v>
      </c>
      <c r="BB38" s="27">
        <f t="shared" si="152"/>
        <v>527093.78439502569</v>
      </c>
      <c r="BC38" s="27">
        <f t="shared" si="152"/>
        <v>484926.28164342366</v>
      </c>
      <c r="BD38" s="27">
        <f t="shared" si="152"/>
        <v>446132.17911194975</v>
      </c>
      <c r="BE38" s="27">
        <f t="shared" ref="BE38:BQ38" si="153">IF((BE36-BE37)&gt;0,BE36-BE37,0)</f>
        <v>410441.60478299379</v>
      </c>
      <c r="BF38" s="27">
        <f t="shared" si="153"/>
        <v>377606.27640035428</v>
      </c>
      <c r="BG38" s="27">
        <f t="shared" si="153"/>
        <v>347397.77428832592</v>
      </c>
      <c r="BH38" s="27">
        <f t="shared" si="153"/>
        <v>319605.95234525984</v>
      </c>
      <c r="BI38" s="27">
        <f t="shared" si="153"/>
        <v>294037.47615763906</v>
      </c>
      <c r="BJ38" s="27">
        <f t="shared" si="153"/>
        <v>270514.47806502791</v>
      </c>
      <c r="BK38" s="27">
        <f t="shared" si="153"/>
        <v>248873.31981982567</v>
      </c>
      <c r="BL38" s="27">
        <f t="shared" si="153"/>
        <v>228963.45423423962</v>
      </c>
      <c r="BM38" s="27">
        <f t="shared" si="153"/>
        <v>210646.37789550045</v>
      </c>
      <c r="BN38" s="27">
        <f t="shared" si="153"/>
        <v>193794.66766386043</v>
      </c>
      <c r="BO38" s="27">
        <f t="shared" si="153"/>
        <v>178291.0942507516</v>
      </c>
      <c r="BP38" s="27">
        <f t="shared" si="153"/>
        <v>164027.80671069148</v>
      </c>
      <c r="BQ38" s="27">
        <f t="shared" si="153"/>
        <v>150905.58217383616</v>
      </c>
    </row>
    <row r="39" spans="2:73">
      <c r="B39" s="6"/>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row>
    <row r="40" spans="2:73">
      <c r="B40" s="6" t="s">
        <v>12</v>
      </c>
      <c r="D40" s="27">
        <f t="shared" ref="D40:AY40" si="154">D34+D32-D37</f>
        <v>-3558374.207669565</v>
      </c>
      <c r="E40" s="27">
        <f t="shared" si="154"/>
        <v>-563011.81465063291</v>
      </c>
      <c r="F40" s="27">
        <f t="shared" si="154"/>
        <v>-373626.54927363805</v>
      </c>
      <c r="G40" s="27">
        <f t="shared" si="154"/>
        <v>-201690.12101664348</v>
      </c>
      <c r="H40" s="27">
        <f t="shared" si="154"/>
        <v>-45806.62291004858</v>
      </c>
      <c r="I40" s="27">
        <f t="shared" si="154"/>
        <v>95308.179458178114</v>
      </c>
      <c r="J40" s="27">
        <f t="shared" si="154"/>
        <v>222835.781747106</v>
      </c>
      <c r="K40" s="27">
        <f t="shared" si="154"/>
        <v>337863.15996307926</v>
      </c>
      <c r="L40" s="27">
        <f t="shared" si="154"/>
        <v>441390.33203193429</v>
      </c>
      <c r="M40" s="27">
        <f t="shared" si="154"/>
        <v>534337.31444544042</v>
      </c>
      <c r="N40" s="27">
        <f t="shared" si="154"/>
        <v>617550.52237602579</v>
      </c>
      <c r="O40" s="27">
        <f t="shared" si="154"/>
        <v>691808.65778232366</v>
      </c>
      <c r="P40" s="27">
        <f t="shared" si="154"/>
        <v>757828.12646627752</v>
      </c>
      <c r="Q40" s="27">
        <f t="shared" si="154"/>
        <v>816268.02176567458</v>
      </c>
      <c r="R40" s="27">
        <f t="shared" si="154"/>
        <v>867734.7095512792</v>
      </c>
      <c r="S40" s="27">
        <f t="shared" si="154"/>
        <v>907215.08644204575</v>
      </c>
      <c r="T40" s="27">
        <f t="shared" si="154"/>
        <v>940997.57120531471</v>
      </c>
      <c r="U40" s="27">
        <f t="shared" si="154"/>
        <v>975125.29365041025</v>
      </c>
      <c r="V40" s="27">
        <f t="shared" si="154"/>
        <v>1004257.4593240061</v>
      </c>
      <c r="W40" s="27">
        <f t="shared" si="154"/>
        <v>1028793.7127678221</v>
      </c>
      <c r="X40" s="27">
        <f t="shared" si="154"/>
        <v>1037914.4872118577</v>
      </c>
      <c r="Y40" s="27">
        <f t="shared" si="154"/>
        <v>1043555.4043867067</v>
      </c>
      <c r="Z40" s="27">
        <f t="shared" si="154"/>
        <v>1057214.9024496558</v>
      </c>
      <c r="AA40" s="27">
        <f t="shared" si="154"/>
        <v>1067581.9213464132</v>
      </c>
      <c r="AB40" s="27">
        <f t="shared" si="154"/>
        <v>1074919.8594102734</v>
      </c>
      <c r="AC40" s="27">
        <f t="shared" si="154"/>
        <v>1073189.5674468218</v>
      </c>
      <c r="AD40" s="27">
        <f t="shared" si="154"/>
        <v>1069125.7395965473</v>
      </c>
      <c r="AE40" s="27">
        <f t="shared" si="154"/>
        <v>1069214.9566418522</v>
      </c>
      <c r="AF40" s="27">
        <f t="shared" si="154"/>
        <v>1067134.161503199</v>
      </c>
      <c r="AG40" s="27">
        <f t="shared" si="154"/>
        <v>1063056.9551553042</v>
      </c>
      <c r="AH40" s="27">
        <f t="shared" si="154"/>
        <v>1036468.9953633271</v>
      </c>
      <c r="AI40" s="27">
        <f t="shared" si="154"/>
        <v>1008949.1814586106</v>
      </c>
      <c r="AJ40" s="27">
        <f t="shared" si="154"/>
        <v>1001306.7495685348</v>
      </c>
      <c r="AK40" s="27">
        <f t="shared" si="154"/>
        <v>992234.10274289292</v>
      </c>
      <c r="AL40" s="27">
        <f t="shared" si="154"/>
        <v>981845.65817653085</v>
      </c>
      <c r="AM40" s="27">
        <f t="shared" si="154"/>
        <v>965523.74048888532</v>
      </c>
      <c r="AN40" s="27">
        <f t="shared" si="154"/>
        <v>948261.27396741789</v>
      </c>
      <c r="AO40" s="27">
        <f t="shared" si="154"/>
        <v>934870.29310856957</v>
      </c>
      <c r="AP40" s="27">
        <f t="shared" si="154"/>
        <v>920536.68401148485</v>
      </c>
      <c r="AQ40" s="27">
        <f t="shared" si="154"/>
        <v>905335.8569352231</v>
      </c>
      <c r="AR40" s="27">
        <f t="shared" si="154"/>
        <v>887623.26895539404</v>
      </c>
      <c r="AS40" s="27">
        <f t="shared" si="154"/>
        <v>869239.49978904647</v>
      </c>
      <c r="AT40" s="27">
        <f t="shared" si="154"/>
        <v>851957.19086271082</v>
      </c>
      <c r="AU40" s="27">
        <f t="shared" si="154"/>
        <v>834053.61308130727</v>
      </c>
      <c r="AV40" s="27">
        <f t="shared" si="154"/>
        <v>815578.4679532412</v>
      </c>
      <c r="AW40" s="27">
        <f t="shared" si="154"/>
        <v>789787.75733519497</v>
      </c>
      <c r="AX40" s="27">
        <f t="shared" si="154"/>
        <v>763762.18254988035</v>
      </c>
      <c r="AY40" s="27">
        <f t="shared" si="154"/>
        <v>744330.16909652541</v>
      </c>
      <c r="AZ40" s="27">
        <f t="shared" ref="AZ40:BD40" si="155">AZ34+AZ32-AZ37</f>
        <v>724488.68881985557</v>
      </c>
      <c r="BA40" s="27">
        <f t="shared" si="155"/>
        <v>704270.49906573608</v>
      </c>
      <c r="BB40" s="27">
        <f t="shared" si="155"/>
        <v>395099.748729504</v>
      </c>
      <c r="BC40" s="27">
        <f t="shared" si="155"/>
        <v>96190.411739076633</v>
      </c>
      <c r="BD40" s="27">
        <f t="shared" si="155"/>
        <v>96173.98370945004</v>
      </c>
      <c r="BE40" s="27">
        <f t="shared" ref="BE40:BQ40" si="156">BE34+BE32-BE37</f>
        <v>95887.683662213181</v>
      </c>
      <c r="BF40" s="27">
        <f t="shared" si="156"/>
        <v>95353.101358774918</v>
      </c>
      <c r="BG40" s="27">
        <f t="shared" si="156"/>
        <v>94132.834900427173</v>
      </c>
      <c r="BH40" s="27">
        <f t="shared" si="156"/>
        <v>92719.185600360594</v>
      </c>
      <c r="BI40" s="27">
        <f t="shared" si="156"/>
        <v>91586.229625911292</v>
      </c>
      <c r="BJ40" s="27">
        <f t="shared" si="156"/>
        <v>90275.405991026404</v>
      </c>
      <c r="BK40" s="27">
        <f t="shared" si="156"/>
        <v>88800.944108540687</v>
      </c>
      <c r="BL40" s="27">
        <f t="shared" si="156"/>
        <v>79193.607192710988</v>
      </c>
      <c r="BM40" s="27">
        <f t="shared" si="156"/>
        <v>69740.398027492687</v>
      </c>
      <c r="BN40" s="27">
        <f t="shared" si="156"/>
        <v>68434.724731458628</v>
      </c>
      <c r="BO40" s="27">
        <f t="shared" si="156"/>
        <v>67011.822146856648</v>
      </c>
      <c r="BP40" s="27">
        <f t="shared" si="156"/>
        <v>65481.06861677218</v>
      </c>
      <c r="BQ40" s="27">
        <f t="shared" si="156"/>
        <v>26057.193690777378</v>
      </c>
    </row>
    <row r="41" spans="2:73">
      <c r="B41" s="6" t="s">
        <v>21</v>
      </c>
      <c r="C41" s="54"/>
      <c r="D41" s="27">
        <f t="shared" ref="D41:AI41" si="157">(D40*$C$13)/(1-$C$13)</f>
        <v>-1282951.2449420881</v>
      </c>
      <c r="E41" s="27">
        <f t="shared" si="157"/>
        <v>-202990.65426179284</v>
      </c>
      <c r="F41" s="27">
        <f t="shared" si="157"/>
        <v>-134708.89191498514</v>
      </c>
      <c r="G41" s="27">
        <f t="shared" si="157"/>
        <v>-72718.206897157172</v>
      </c>
      <c r="H41" s="27">
        <f t="shared" si="157"/>
        <v>-16515.313021990303</v>
      </c>
      <c r="I41" s="27">
        <f t="shared" si="157"/>
        <v>34362.813001928167</v>
      </c>
      <c r="J41" s="27">
        <f t="shared" si="157"/>
        <v>80342.152602698086</v>
      </c>
      <c r="K41" s="27">
        <f t="shared" si="157"/>
        <v>121814.60869417143</v>
      </c>
      <c r="L41" s="27">
        <f t="shared" si="157"/>
        <v>159140.73195709198</v>
      </c>
      <c r="M41" s="27">
        <f t="shared" si="157"/>
        <v>192652.22901774381</v>
      </c>
      <c r="N41" s="27">
        <f t="shared" si="157"/>
        <v>222654.26997230863</v>
      </c>
      <c r="O41" s="27">
        <f t="shared" si="157"/>
        <v>249427.6113092732</v>
      </c>
      <c r="P41" s="27">
        <f t="shared" si="157"/>
        <v>273230.54899804568</v>
      </c>
      <c r="Q41" s="27">
        <f t="shared" si="157"/>
        <v>294300.71533048135</v>
      </c>
      <c r="R41" s="27">
        <f t="shared" si="157"/>
        <v>312856.73201508709</v>
      </c>
      <c r="S41" s="27">
        <f t="shared" si="157"/>
        <v>327091.15361515933</v>
      </c>
      <c r="T41" s="27">
        <f t="shared" si="157"/>
        <v>339271.23315565771</v>
      </c>
      <c r="U41" s="27">
        <f t="shared" si="157"/>
        <v>351575.78614606627</v>
      </c>
      <c r="V41" s="27">
        <f t="shared" si="157"/>
        <v>362079.22002838319</v>
      </c>
      <c r="W41" s="27">
        <f t="shared" si="157"/>
        <v>370925.62433125562</v>
      </c>
      <c r="X41" s="27">
        <f t="shared" si="157"/>
        <v>374214.06681788072</v>
      </c>
      <c r="Y41" s="27">
        <f t="shared" si="157"/>
        <v>376247.8668877242</v>
      </c>
      <c r="Z41" s="27">
        <f t="shared" si="157"/>
        <v>381172.71993082826</v>
      </c>
      <c r="AA41" s="27">
        <f t="shared" si="157"/>
        <v>384910.48864870687</v>
      </c>
      <c r="AB41" s="27">
        <f t="shared" si="157"/>
        <v>387556.1397873775</v>
      </c>
      <c r="AC41" s="27">
        <f t="shared" si="157"/>
        <v>386932.29302504461</v>
      </c>
      <c r="AD41" s="27">
        <f t="shared" si="157"/>
        <v>385467.10339195246</v>
      </c>
      <c r="AE41" s="27">
        <f t="shared" si="157"/>
        <v>385499.27008175623</v>
      </c>
      <c r="AF41" s="27">
        <f t="shared" si="157"/>
        <v>384749.05142632354</v>
      </c>
      <c r="AG41" s="27">
        <f t="shared" si="157"/>
        <v>383279.03825327294</v>
      </c>
      <c r="AH41" s="27">
        <f t="shared" si="157"/>
        <v>373692.9030901792</v>
      </c>
      <c r="AI41" s="27">
        <f t="shared" si="157"/>
        <v>363770.79331500927</v>
      </c>
      <c r="AJ41" s="27">
        <f t="shared" ref="AJ41:BO41" si="158">(AJ40*$C$13)/(1-$C$13)</f>
        <v>361015.35868797509</v>
      </c>
      <c r="AK41" s="27">
        <f t="shared" si="158"/>
        <v>357744.26833587297</v>
      </c>
      <c r="AL41" s="27">
        <f t="shared" si="158"/>
        <v>353998.77471670846</v>
      </c>
      <c r="AM41" s="27">
        <f t="shared" si="158"/>
        <v>348114.00167286344</v>
      </c>
      <c r="AN41" s="27">
        <f t="shared" si="158"/>
        <v>341890.11918553163</v>
      </c>
      <c r="AO41" s="27">
        <f t="shared" si="158"/>
        <v>337062.07846771559</v>
      </c>
      <c r="AP41" s="27">
        <f t="shared" si="158"/>
        <v>331894.17858917481</v>
      </c>
      <c r="AQ41" s="27">
        <f t="shared" si="158"/>
        <v>326413.60828276753</v>
      </c>
      <c r="AR41" s="27">
        <f t="shared" si="158"/>
        <v>320027.43710636656</v>
      </c>
      <c r="AS41" s="27">
        <f t="shared" si="158"/>
        <v>313399.27543414605</v>
      </c>
      <c r="AT41" s="27">
        <f t="shared" si="158"/>
        <v>307168.23888247396</v>
      </c>
      <c r="AU41" s="27">
        <f t="shared" si="158"/>
        <v>300713.20743747818</v>
      </c>
      <c r="AV41" s="27">
        <f t="shared" si="158"/>
        <v>294052.10069062439</v>
      </c>
      <c r="AW41" s="27">
        <f t="shared" si="158"/>
        <v>284753.40910724719</v>
      </c>
      <c r="AX41" s="27">
        <f t="shared" si="158"/>
        <v>275370.03860641946</v>
      </c>
      <c r="AY41" s="27">
        <f t="shared" si="158"/>
        <v>268363.93851779489</v>
      </c>
      <c r="AZ41" s="27">
        <f t="shared" si="158"/>
        <v>261210.20753368942</v>
      </c>
      <c r="BA41" s="27">
        <f t="shared" si="158"/>
        <v>253920.6561257416</v>
      </c>
      <c r="BB41" s="27">
        <f t="shared" si="158"/>
        <v>142450.92981403886</v>
      </c>
      <c r="BC41" s="27">
        <f t="shared" si="158"/>
        <v>34680.896749463005</v>
      </c>
      <c r="BD41" s="27">
        <f t="shared" si="158"/>
        <v>34674.973718373149</v>
      </c>
      <c r="BE41" s="27">
        <f t="shared" si="158"/>
        <v>34571.749891818363</v>
      </c>
      <c r="BF41" s="27">
        <f t="shared" si="158"/>
        <v>34379.009333435853</v>
      </c>
      <c r="BG41" s="27">
        <f t="shared" si="158"/>
        <v>33939.049317841091</v>
      </c>
      <c r="BH41" s="27">
        <f t="shared" si="158"/>
        <v>33429.366236864706</v>
      </c>
      <c r="BI41" s="27">
        <f t="shared" si="158"/>
        <v>33020.885511382985</v>
      </c>
      <c r="BJ41" s="27">
        <f t="shared" si="158"/>
        <v>32548.275629417687</v>
      </c>
      <c r="BK41" s="27">
        <f t="shared" si="158"/>
        <v>32016.666923487461</v>
      </c>
      <c r="BL41" s="27">
        <f t="shared" si="158"/>
        <v>28552.797151113489</v>
      </c>
      <c r="BM41" s="27">
        <f t="shared" si="158"/>
        <v>25144.49724800757</v>
      </c>
      <c r="BN41" s="27">
        <f t="shared" si="158"/>
        <v>24673.744290934064</v>
      </c>
      <c r="BO41" s="27">
        <f t="shared" si="158"/>
        <v>24160.724991723826</v>
      </c>
      <c r="BP41" s="27">
        <f t="shared" ref="BP41:BQ41" si="159">(BP40*$C$13)/(1-$C$13)</f>
        <v>23608.82065774779</v>
      </c>
      <c r="BQ41" s="27">
        <f t="shared" si="159"/>
        <v>9394.7705143619132</v>
      </c>
    </row>
    <row r="42" spans="2:73">
      <c r="B42" s="6"/>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row>
    <row r="43" spans="2:73">
      <c r="B43" s="3" t="s">
        <v>136</v>
      </c>
      <c r="D43" s="30">
        <f>D32+D33+D34+D41</f>
        <v>246442.61699097371</v>
      </c>
      <c r="E43" s="30">
        <f t="shared" ref="E43:M43" si="160">E32+E33+E34+E41</f>
        <v>2832263.4526928389</v>
      </c>
      <c r="F43" s="30">
        <f t="shared" si="160"/>
        <v>2853477.9812166635</v>
      </c>
      <c r="G43" s="30">
        <f t="shared" si="160"/>
        <v>2868401.4324115077</v>
      </c>
      <c r="H43" s="30">
        <f t="shared" si="160"/>
        <v>2877537.0924636908</v>
      </c>
      <c r="I43" s="30">
        <f t="shared" si="160"/>
        <v>2881347.984664626</v>
      </c>
      <c r="J43" s="30">
        <f t="shared" si="160"/>
        <v>2880260.0904424121</v>
      </c>
      <c r="K43" s="30">
        <f t="shared" si="160"/>
        <v>2874665.3127109017</v>
      </c>
      <c r="L43" s="30">
        <f t="shared" si="160"/>
        <v>2864924.2021508384</v>
      </c>
      <c r="M43" s="30">
        <f t="shared" si="160"/>
        <v>2851368.4653885067</v>
      </c>
      <c r="N43" s="30">
        <f t="shared" ref="N43:AB43" si="161">N32+N33+N34+N41</f>
        <v>2834303.2725200877</v>
      </c>
      <c r="O43" s="30">
        <f t="shared" si="161"/>
        <v>2814009.3800340686</v>
      </c>
      <c r="P43" s="30">
        <f t="shared" si="161"/>
        <v>2790745.0838998575</v>
      </c>
      <c r="Q43" s="30">
        <f t="shared" si="161"/>
        <v>2764748.0164093096</v>
      </c>
      <c r="R43" s="30">
        <f t="shared" si="161"/>
        <v>2736236.7992709316</v>
      </c>
      <c r="S43" s="30">
        <f t="shared" si="161"/>
        <v>2697898.2312609893</v>
      </c>
      <c r="T43" s="30">
        <f t="shared" si="161"/>
        <v>2657839.9602938858</v>
      </c>
      <c r="U43" s="30">
        <f t="shared" si="161"/>
        <v>2623746.5576661378</v>
      </c>
      <c r="V43" s="30">
        <f t="shared" si="161"/>
        <v>2587852.0359302978</v>
      </c>
      <c r="W43" s="30">
        <f t="shared" si="161"/>
        <v>2550300.4846150135</v>
      </c>
      <c r="X43" s="30">
        <f t="shared" si="161"/>
        <v>2496134.6705617509</v>
      </c>
      <c r="Y43" s="30">
        <f t="shared" si="161"/>
        <v>2441386.214587111</v>
      </c>
      <c r="Z43" s="30">
        <f t="shared" si="161"/>
        <v>2401257.113002867</v>
      </c>
      <c r="AA43" s="30">
        <f t="shared" si="161"/>
        <v>2359940.9270933983</v>
      </c>
      <c r="AB43" s="30">
        <f t="shared" si="161"/>
        <v>2317532.62360472</v>
      </c>
      <c r="AC43" s="30">
        <f t="shared" ref="AC43:AF43" si="162">AC32+AC33+AC34+AC41</f>
        <v>2265646.866838818</v>
      </c>
      <c r="AD43" s="30">
        <f t="shared" si="162"/>
        <v>2213297.0859019454</v>
      </c>
      <c r="AE43" s="30">
        <f t="shared" si="162"/>
        <v>2169029.93536398</v>
      </c>
      <c r="AF43" s="30">
        <f t="shared" si="162"/>
        <v>2123980.3994807783</v>
      </c>
      <c r="AG43" s="30">
        <f t="shared" ref="AG43" si="163">AG32+AG33+AG34+AG41</f>
        <v>2078211.0690799584</v>
      </c>
      <c r="AH43" s="30">
        <f t="shared" ref="AH43:AY43" si="164">AH32+AH33+AH34+AH41</f>
        <v>2003893.5369314204</v>
      </c>
      <c r="AI43" s="30">
        <f t="shared" si="164"/>
        <v>1930481.8892533777</v>
      </c>
      <c r="AJ43" s="30">
        <f t="shared" si="164"/>
        <v>1885910.8555637184</v>
      </c>
      <c r="AK43" s="30">
        <f t="shared" si="164"/>
        <v>1840824.1661489906</v>
      </c>
      <c r="AL43" s="30">
        <f t="shared" si="164"/>
        <v>1795263.0734672006</v>
      </c>
      <c r="AM43" s="30">
        <f t="shared" si="164"/>
        <v>1742895.040865137</v>
      </c>
      <c r="AN43" s="30">
        <f t="shared" si="164"/>
        <v>1690471.5986019662</v>
      </c>
      <c r="AO43" s="30">
        <f t="shared" si="164"/>
        <v>1644395.3583862837</v>
      </c>
      <c r="AP43" s="30">
        <f t="shared" si="164"/>
        <v>1597979.2590098763</v>
      </c>
      <c r="AQ43" s="30">
        <f t="shared" si="164"/>
        <v>1551250.4892056028</v>
      </c>
      <c r="AR43" s="30">
        <f t="shared" si="164"/>
        <v>1501922.2584092349</v>
      </c>
      <c r="AS43" s="30">
        <f t="shared" si="164"/>
        <v>1452454.9897093526</v>
      </c>
      <c r="AT43" s="30">
        <f t="shared" si="164"/>
        <v>1405181.6588444244</v>
      </c>
      <c r="AU43" s="30">
        <f t="shared" si="164"/>
        <v>1357684.3330861726</v>
      </c>
      <c r="AV43" s="30">
        <f t="shared" si="164"/>
        <v>1309980.9320260624</v>
      </c>
      <c r="AW43" s="30">
        <f t="shared" si="164"/>
        <v>1252929.6915694957</v>
      </c>
      <c r="AX43" s="30">
        <f t="shared" si="164"/>
        <v>1196201.6205726606</v>
      </c>
      <c r="AY43" s="30">
        <f t="shared" si="164"/>
        <v>1148968.922925144</v>
      </c>
      <c r="AZ43" s="30">
        <f t="shared" ref="AZ43:BD43" si="165">AZ32+AZ33+AZ34+AZ41</f>
        <v>1101588.5943821464</v>
      </c>
      <c r="BA43" s="30">
        <f t="shared" si="165"/>
        <v>1054072.4454153064</v>
      </c>
      <c r="BB43" s="30">
        <f t="shared" si="165"/>
        <v>617148.06517036632</v>
      </c>
      <c r="BC43" s="30">
        <f t="shared" si="165"/>
        <v>201259.50139709824</v>
      </c>
      <c r="BD43" s="30">
        <f t="shared" si="165"/>
        <v>195699.22725620674</v>
      </c>
      <c r="BE43" s="30">
        <f t="shared" ref="BE43:BQ43" si="166">BE32+BE33+BE34+BE41</f>
        <v>190041.65231985031</v>
      </c>
      <c r="BF43" s="30">
        <f t="shared" si="166"/>
        <v>184294.56065166616</v>
      </c>
      <c r="BG43" s="30">
        <f t="shared" si="166"/>
        <v>177848.33700838257</v>
      </c>
      <c r="BH43" s="30">
        <f t="shared" si="166"/>
        <v>171359.85748228131</v>
      </c>
      <c r="BI43" s="30">
        <f t="shared" si="166"/>
        <v>165451.96001212593</v>
      </c>
      <c r="BJ43" s="30">
        <f t="shared" si="166"/>
        <v>159479.93338548701</v>
      </c>
      <c r="BK43" s="30">
        <f t="shared" si="166"/>
        <v>153448.90793488314</v>
      </c>
      <c r="BL43" s="30">
        <f t="shared" si="166"/>
        <v>136596.72114383525</v>
      </c>
      <c r="BM43" s="30">
        <f t="shared" si="166"/>
        <v>120279.59052853831</v>
      </c>
      <c r="BN43" s="30">
        <f t="shared" si="166"/>
        <v>115268.39343975684</v>
      </c>
      <c r="BO43" s="30">
        <f t="shared" si="166"/>
        <v>110214.93000883865</v>
      </c>
      <c r="BP43" s="30">
        <f t="shared" si="166"/>
        <v>105122.58154315467</v>
      </c>
      <c r="BQ43" s="30">
        <f t="shared" si="166"/>
        <v>49016.539924138095</v>
      </c>
      <c r="BR43" s="30">
        <v>0</v>
      </c>
      <c r="BS43" s="30">
        <v>0</v>
      </c>
      <c r="BT43" s="30">
        <v>0</v>
      </c>
      <c r="BU43" s="30">
        <v>0</v>
      </c>
    </row>
    <row r="44" spans="2:73">
      <c r="B44" s="3"/>
      <c r="D44" s="31"/>
      <c r="E44" s="31"/>
      <c r="F44" s="31"/>
      <c r="G44" s="31"/>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row>
    <row r="45" spans="2:73">
      <c r="B45" s="3"/>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row>
    <row r="46" spans="2:73">
      <c r="B46" s="6"/>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row>
    <row r="47" spans="2:73">
      <c r="C47" s="6"/>
      <c r="BE47" s="27"/>
    </row>
    <row r="48" spans="2:73">
      <c r="B48" s="6" t="s">
        <v>141</v>
      </c>
      <c r="C48" s="38">
        <f>+NPV(WACC,D43:BQ43)</f>
        <v>38429807.567574322</v>
      </c>
      <c r="D48" s="38"/>
    </row>
    <row r="49" spans="2:6">
      <c r="B49" s="6"/>
      <c r="C49" s="38"/>
    </row>
    <row r="50" spans="2:6">
      <c r="B50" s="6" t="s">
        <v>142</v>
      </c>
      <c r="C50" s="38">
        <f>+NPV(WACC,D34:BQ34)</f>
        <v>15182381.504829383</v>
      </c>
    </row>
    <row r="51" spans="2:6">
      <c r="B51" s="6"/>
      <c r="C51" s="38"/>
    </row>
    <row r="52" spans="2:6">
      <c r="B52" s="6" t="s">
        <v>62</v>
      </c>
      <c r="C52" s="40">
        <f>SUM(D43:G43)-SUM('4 yr Deferral BCA'!D43:G43)</f>
        <v>8800585.4833119847</v>
      </c>
    </row>
    <row r="53" spans="2:6">
      <c r="B53" s="6"/>
      <c r="C53" s="6"/>
    </row>
    <row r="55" spans="2:6">
      <c r="B55" s="6"/>
      <c r="C55" s="38"/>
      <c r="F55" s="40"/>
    </row>
    <row r="56" spans="2:6">
      <c r="B56" s="6"/>
      <c r="C56" s="38"/>
    </row>
    <row r="57" spans="2:6">
      <c r="B57" s="6"/>
    </row>
    <row r="59" spans="2:6">
      <c r="B59" s="6"/>
      <c r="C59" s="40"/>
    </row>
    <row r="60" spans="2:6">
      <c r="B60" s="6"/>
      <c r="C60" s="40"/>
    </row>
  </sheetData>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365C-AE65-4B43-8F54-7C43F15549BB}">
  <sheetPr>
    <tabColor rgb="FF00B0F0"/>
  </sheetPr>
  <dimension ref="A1:BU68"/>
  <sheetViews>
    <sheetView showGridLines="0" zoomScale="70" zoomScaleNormal="70" workbookViewId="0">
      <pane xSplit="3" ySplit="21" topLeftCell="D22" activePane="bottomRight" state="frozen"/>
      <selection activeCell="D1" sqref="D1:AZ1048576"/>
      <selection pane="topRight" activeCell="D1" sqref="D1:AZ1048576"/>
      <selection pane="bottomLeft" activeCell="D1" sqref="D1:AZ1048576"/>
      <selection pane="bottomRight" activeCell="H23" sqref="H23"/>
    </sheetView>
  </sheetViews>
  <sheetFormatPr defaultRowHeight="15" outlineLevelRow="1"/>
  <cols>
    <col min="1" max="1" width="4.5703125" customWidth="1"/>
    <col min="2" max="2" width="38.42578125" customWidth="1"/>
    <col min="3" max="3" width="16.85546875" customWidth="1"/>
    <col min="4" max="4" width="14.5703125" bestFit="1" customWidth="1"/>
    <col min="5" max="7" width="17.140625" bestFit="1" customWidth="1"/>
    <col min="8" max="9" width="16" bestFit="1" customWidth="1"/>
    <col min="10" max="10" width="16.7109375" bestFit="1" customWidth="1"/>
    <col min="11" max="12" width="16" bestFit="1" customWidth="1"/>
    <col min="13" max="13" width="15.7109375" bestFit="1" customWidth="1"/>
    <col min="14" max="24" width="16" bestFit="1" customWidth="1"/>
    <col min="25" max="25" width="15.7109375" bestFit="1" customWidth="1"/>
    <col min="26" max="28" width="16" bestFit="1" customWidth="1"/>
    <col min="29" max="30" width="15.7109375" bestFit="1" customWidth="1"/>
    <col min="31" max="31" width="15.28515625" bestFit="1" customWidth="1"/>
    <col min="32" max="32" width="16" bestFit="1" customWidth="1"/>
    <col min="33" max="33" width="15.7109375" bestFit="1" customWidth="1"/>
    <col min="34" max="34" width="14.42578125" bestFit="1" customWidth="1"/>
    <col min="35" max="35" width="14.5703125" bestFit="1" customWidth="1"/>
    <col min="36" max="37" width="13.85546875" bestFit="1" customWidth="1"/>
    <col min="38" max="38" width="13.42578125" bestFit="1" customWidth="1"/>
    <col min="39" max="39" width="13.85546875" bestFit="1" customWidth="1"/>
    <col min="40" max="40" width="13.42578125" bestFit="1" customWidth="1"/>
    <col min="41" max="42" width="13.85546875" bestFit="1" customWidth="1"/>
    <col min="43" max="45" width="13.42578125" bestFit="1" customWidth="1"/>
    <col min="46" max="46" width="13.85546875" bestFit="1" customWidth="1"/>
    <col min="47" max="48" width="13.42578125" bestFit="1" customWidth="1"/>
    <col min="49" max="49" width="13.85546875" bestFit="1" customWidth="1"/>
    <col min="50" max="50" width="13.140625" bestFit="1" customWidth="1"/>
    <col min="51" max="51" width="13.5703125" bestFit="1" customWidth="1"/>
    <col min="52" max="52" width="14.28515625" bestFit="1" customWidth="1"/>
    <col min="53" max="53" width="13.5703125" bestFit="1" customWidth="1"/>
    <col min="54" max="55" width="15" bestFit="1" customWidth="1"/>
    <col min="56" max="56" width="15.42578125" bestFit="1" customWidth="1"/>
    <col min="57" max="58" width="15" bestFit="1" customWidth="1"/>
    <col min="59" max="59" width="17.140625" bestFit="1" customWidth="1"/>
    <col min="60" max="62" width="16.7109375" bestFit="1" customWidth="1"/>
    <col min="63" max="64" width="17.140625" bestFit="1" customWidth="1"/>
    <col min="65" max="65" width="16.7109375" bestFit="1" customWidth="1"/>
    <col min="66" max="66" width="17.140625" bestFit="1" customWidth="1"/>
    <col min="67" max="67" width="16.7109375" bestFit="1" customWidth="1"/>
    <col min="68" max="68" width="17.140625" bestFit="1" customWidth="1"/>
    <col min="69" max="70" width="16.7109375" bestFit="1" customWidth="1"/>
    <col min="71" max="73" width="17.140625" bestFit="1" customWidth="1"/>
  </cols>
  <sheetData>
    <row r="1" spans="2:8" ht="12" customHeight="1"/>
    <row r="2" spans="2:8">
      <c r="B2" s="166"/>
    </row>
    <row r="3" spans="2:8">
      <c r="B3" s="168" t="s">
        <v>187</v>
      </c>
    </row>
    <row r="4" spans="2:8" ht="10.5" customHeight="1"/>
    <row r="5" spans="2:8" ht="15.75" thickBot="1">
      <c r="B5" s="13" t="s">
        <v>24</v>
      </c>
      <c r="C5" s="83" t="s">
        <v>56</v>
      </c>
    </row>
    <row r="6" spans="2:8" hidden="1" outlineLevel="1">
      <c r="B6" t="s">
        <v>5</v>
      </c>
      <c r="C6" s="20">
        <f>'Assumptions and Summary'!C5</f>
        <v>0.09</v>
      </c>
    </row>
    <row r="7" spans="2:8" hidden="1" outlineLevel="1">
      <c r="B7" t="s">
        <v>27</v>
      </c>
      <c r="C7" s="25">
        <f>'Assumptions and Summary'!C6</f>
        <v>0.4</v>
      </c>
    </row>
    <row r="8" spans="2:8" hidden="1" outlineLevel="1">
      <c r="B8" t="s">
        <v>2</v>
      </c>
      <c r="C8" s="20">
        <f>'Assumptions and Summary'!C7</f>
        <v>3.8312080151024802E-2</v>
      </c>
    </row>
    <row r="9" spans="2:8" hidden="1" outlineLevel="1">
      <c r="B9" t="s">
        <v>28</v>
      </c>
      <c r="C9" s="25">
        <f>'Assumptions and Summary'!C8</f>
        <v>0.6</v>
      </c>
    </row>
    <row r="10" spans="2:8" hidden="1" outlineLevel="1">
      <c r="B10" t="s">
        <v>3</v>
      </c>
      <c r="C10" s="19">
        <f>'Assumptions and Summary'!C9</f>
        <v>2095</v>
      </c>
    </row>
    <row r="11" spans="2:8" hidden="1" outlineLevel="1">
      <c r="B11" t="s">
        <v>4</v>
      </c>
      <c r="C11" s="77" t="str">
        <f>'Assumptions and Summary'!C10</f>
        <v>See Depreciation Schedule</v>
      </c>
      <c r="H11" s="40"/>
    </row>
    <row r="12" spans="2:8" hidden="1" outlineLevel="1">
      <c r="B12" t="s">
        <v>54</v>
      </c>
      <c r="C12" s="77">
        <f>'Assumptions and Summary'!C11</f>
        <v>0.08</v>
      </c>
    </row>
    <row r="13" spans="2:8" hidden="1" outlineLevel="1">
      <c r="B13" s="1" t="s">
        <v>53</v>
      </c>
      <c r="C13" s="14">
        <f>'Assumptions and Summary'!C12</f>
        <v>0.26500000000000001</v>
      </c>
      <c r="H13" t="s">
        <v>58</v>
      </c>
    </row>
    <row r="14" spans="2:8" collapsed="1"/>
    <row r="15" spans="2:8" ht="15.75" thickBot="1">
      <c r="B15" s="13" t="s">
        <v>25</v>
      </c>
      <c r="C15" s="21"/>
    </row>
    <row r="16" spans="2:8" hidden="1" outlineLevel="1">
      <c r="B16" s="12" t="s">
        <v>59</v>
      </c>
      <c r="C16" s="10">
        <f>'Assumptions and Summary'!C20</f>
        <v>38727000</v>
      </c>
    </row>
    <row r="17" spans="1:73" hidden="1" outlineLevel="1">
      <c r="B17" s="12" t="s">
        <v>60</v>
      </c>
      <c r="C17" s="10">
        <f>'Assumptions and Summary'!C21</f>
        <v>41919350.26032</v>
      </c>
    </row>
    <row r="18" spans="1:73" hidden="1" outlineLevel="1">
      <c r="B18" s="16" t="s">
        <v>61</v>
      </c>
      <c r="C18" s="17">
        <f>'Assumptions and Summary'!C22</f>
        <v>15000000</v>
      </c>
    </row>
    <row r="19" spans="1:73" collapsed="1">
      <c r="B19" s="12"/>
      <c r="C19" s="10"/>
    </row>
    <row r="20" spans="1:73" s="9" customFormat="1">
      <c r="A20"/>
      <c r="B20"/>
      <c r="C20" s="6" t="s">
        <v>30</v>
      </c>
      <c r="D20" s="9">
        <v>1</v>
      </c>
      <c r="E20" s="9">
        <f t="shared" ref="E20:BP20" si="0">D20+1</f>
        <v>2</v>
      </c>
      <c r="F20" s="9">
        <f t="shared" si="0"/>
        <v>3</v>
      </c>
      <c r="G20" s="9">
        <f t="shared" si="0"/>
        <v>4</v>
      </c>
      <c r="H20" s="9">
        <f t="shared" si="0"/>
        <v>5</v>
      </c>
      <c r="I20" s="9">
        <f t="shared" si="0"/>
        <v>6</v>
      </c>
      <c r="J20" s="9">
        <f t="shared" si="0"/>
        <v>7</v>
      </c>
      <c r="K20" s="9">
        <f t="shared" si="0"/>
        <v>8</v>
      </c>
      <c r="L20" s="9">
        <f t="shared" si="0"/>
        <v>9</v>
      </c>
      <c r="M20" s="9">
        <f t="shared" si="0"/>
        <v>10</v>
      </c>
      <c r="N20" s="9">
        <f t="shared" si="0"/>
        <v>11</v>
      </c>
      <c r="O20" s="9">
        <f t="shared" si="0"/>
        <v>12</v>
      </c>
      <c r="P20" s="9">
        <f t="shared" si="0"/>
        <v>13</v>
      </c>
      <c r="Q20" s="9">
        <f t="shared" si="0"/>
        <v>14</v>
      </c>
      <c r="R20" s="9">
        <f t="shared" si="0"/>
        <v>15</v>
      </c>
      <c r="S20" s="9">
        <f t="shared" si="0"/>
        <v>16</v>
      </c>
      <c r="T20" s="9">
        <f t="shared" si="0"/>
        <v>17</v>
      </c>
      <c r="U20" s="9">
        <f t="shared" si="0"/>
        <v>18</v>
      </c>
      <c r="V20" s="9">
        <f t="shared" si="0"/>
        <v>19</v>
      </c>
      <c r="W20" s="9">
        <f t="shared" si="0"/>
        <v>20</v>
      </c>
      <c r="X20" s="9">
        <f t="shared" si="0"/>
        <v>21</v>
      </c>
      <c r="Y20" s="9">
        <f t="shared" si="0"/>
        <v>22</v>
      </c>
      <c r="Z20" s="9">
        <f t="shared" si="0"/>
        <v>23</v>
      </c>
      <c r="AA20" s="9">
        <f t="shared" si="0"/>
        <v>24</v>
      </c>
      <c r="AB20" s="9">
        <f t="shared" si="0"/>
        <v>25</v>
      </c>
      <c r="AC20" s="9">
        <f t="shared" si="0"/>
        <v>26</v>
      </c>
      <c r="AD20" s="9">
        <f t="shared" si="0"/>
        <v>27</v>
      </c>
      <c r="AE20" s="9">
        <f t="shared" si="0"/>
        <v>28</v>
      </c>
      <c r="AF20" s="9">
        <f t="shared" si="0"/>
        <v>29</v>
      </c>
      <c r="AG20" s="9">
        <f t="shared" si="0"/>
        <v>30</v>
      </c>
      <c r="AH20" s="9">
        <f t="shared" si="0"/>
        <v>31</v>
      </c>
      <c r="AI20" s="9">
        <f t="shared" si="0"/>
        <v>32</v>
      </c>
      <c r="AJ20" s="9">
        <f t="shared" si="0"/>
        <v>33</v>
      </c>
      <c r="AK20" s="9">
        <f t="shared" si="0"/>
        <v>34</v>
      </c>
      <c r="AL20" s="9">
        <f t="shared" si="0"/>
        <v>35</v>
      </c>
      <c r="AM20" s="9">
        <f t="shared" si="0"/>
        <v>36</v>
      </c>
      <c r="AN20" s="9">
        <f t="shared" si="0"/>
        <v>37</v>
      </c>
      <c r="AO20" s="9">
        <f t="shared" si="0"/>
        <v>38</v>
      </c>
      <c r="AP20" s="9">
        <f t="shared" si="0"/>
        <v>39</v>
      </c>
      <c r="AQ20" s="9">
        <f t="shared" si="0"/>
        <v>40</v>
      </c>
      <c r="AR20" s="9">
        <f t="shared" si="0"/>
        <v>41</v>
      </c>
      <c r="AS20" s="9">
        <f t="shared" si="0"/>
        <v>42</v>
      </c>
      <c r="AT20" s="9">
        <f t="shared" si="0"/>
        <v>43</v>
      </c>
      <c r="AU20" s="9">
        <f t="shared" si="0"/>
        <v>44</v>
      </c>
      <c r="AV20" s="9">
        <f t="shared" si="0"/>
        <v>45</v>
      </c>
      <c r="AW20" s="9">
        <f t="shared" si="0"/>
        <v>46</v>
      </c>
      <c r="AX20" s="9">
        <f t="shared" si="0"/>
        <v>47</v>
      </c>
      <c r="AY20" s="9">
        <f t="shared" si="0"/>
        <v>48</v>
      </c>
      <c r="AZ20" s="9">
        <f t="shared" si="0"/>
        <v>49</v>
      </c>
      <c r="BA20" s="9">
        <f t="shared" si="0"/>
        <v>50</v>
      </c>
      <c r="BB20" s="9">
        <f t="shared" si="0"/>
        <v>51</v>
      </c>
      <c r="BC20" s="9">
        <f t="shared" si="0"/>
        <v>52</v>
      </c>
      <c r="BD20" s="9">
        <f t="shared" si="0"/>
        <v>53</v>
      </c>
      <c r="BE20" s="9">
        <f t="shared" si="0"/>
        <v>54</v>
      </c>
      <c r="BF20" s="9">
        <f t="shared" si="0"/>
        <v>55</v>
      </c>
      <c r="BG20" s="9">
        <f t="shared" si="0"/>
        <v>56</v>
      </c>
      <c r="BH20" s="9">
        <f t="shared" si="0"/>
        <v>57</v>
      </c>
      <c r="BI20" s="9">
        <f t="shared" si="0"/>
        <v>58</v>
      </c>
      <c r="BJ20" s="9">
        <f t="shared" si="0"/>
        <v>59</v>
      </c>
      <c r="BK20" s="9">
        <f t="shared" si="0"/>
        <v>60</v>
      </c>
      <c r="BL20" s="9">
        <f t="shared" si="0"/>
        <v>61</v>
      </c>
      <c r="BM20" s="9">
        <f t="shared" si="0"/>
        <v>62</v>
      </c>
      <c r="BN20" s="9">
        <f t="shared" si="0"/>
        <v>63</v>
      </c>
      <c r="BO20" s="9">
        <f t="shared" si="0"/>
        <v>64</v>
      </c>
      <c r="BP20" s="9">
        <f t="shared" si="0"/>
        <v>65</v>
      </c>
      <c r="BQ20" s="9">
        <f t="shared" ref="BQ20" si="1">BP20+1</f>
        <v>66</v>
      </c>
      <c r="BR20" s="9">
        <f t="shared" ref="BR20" si="2">BQ20+1</f>
        <v>67</v>
      </c>
      <c r="BS20" s="9">
        <f t="shared" ref="BS20" si="3">BR20+1</f>
        <v>68</v>
      </c>
      <c r="BT20" s="9">
        <f t="shared" ref="BT20" si="4">BS20+1</f>
        <v>69</v>
      </c>
      <c r="BU20" s="9">
        <f t="shared" ref="BU20" si="5">BT20+1</f>
        <v>70</v>
      </c>
    </row>
    <row r="21" spans="1:73" s="9" customFormat="1">
      <c r="A21"/>
      <c r="B21" s="23"/>
      <c r="C21" s="23"/>
      <c r="D21" s="36">
        <v>2026</v>
      </c>
      <c r="E21" s="36">
        <v>2027</v>
      </c>
      <c r="F21" s="36">
        <v>2028</v>
      </c>
      <c r="G21" s="36">
        <v>2029</v>
      </c>
      <c r="H21" s="36">
        <v>2030</v>
      </c>
      <c r="I21" s="36">
        <v>2031</v>
      </c>
      <c r="J21" s="36">
        <v>2032</v>
      </c>
      <c r="K21" s="36">
        <v>2033</v>
      </c>
      <c r="L21" s="36">
        <v>2034</v>
      </c>
      <c r="M21" s="36">
        <v>2035</v>
      </c>
      <c r="N21" s="36">
        <v>2036</v>
      </c>
      <c r="O21" s="36">
        <v>2037</v>
      </c>
      <c r="P21" s="36">
        <v>2038</v>
      </c>
      <c r="Q21" s="36">
        <v>2039</v>
      </c>
      <c r="R21" s="36">
        <v>2040</v>
      </c>
      <c r="S21" s="36">
        <v>2041</v>
      </c>
      <c r="T21" s="36">
        <v>2042</v>
      </c>
      <c r="U21" s="36">
        <v>2043</v>
      </c>
      <c r="V21" s="36">
        <v>2044</v>
      </c>
      <c r="W21" s="36">
        <v>2045</v>
      </c>
      <c r="X21" s="36">
        <v>2046</v>
      </c>
      <c r="Y21" s="36">
        <v>2047</v>
      </c>
      <c r="Z21" s="36">
        <v>2048</v>
      </c>
      <c r="AA21" s="36">
        <v>2049</v>
      </c>
      <c r="AB21" s="36">
        <v>2050</v>
      </c>
      <c r="AC21" s="36">
        <v>2051</v>
      </c>
      <c r="AD21" s="36">
        <v>2052</v>
      </c>
      <c r="AE21" s="36">
        <v>2053</v>
      </c>
      <c r="AF21" s="36">
        <v>2054</v>
      </c>
      <c r="AG21" s="36">
        <v>2055</v>
      </c>
      <c r="AH21" s="36">
        <v>2056</v>
      </c>
      <c r="AI21" s="36">
        <v>2057</v>
      </c>
      <c r="AJ21" s="36">
        <v>2058</v>
      </c>
      <c r="AK21" s="36">
        <v>2059</v>
      </c>
      <c r="AL21" s="36">
        <v>2060</v>
      </c>
      <c r="AM21" s="36">
        <v>2061</v>
      </c>
      <c r="AN21" s="36">
        <v>2062</v>
      </c>
      <c r="AO21" s="36">
        <v>2063</v>
      </c>
      <c r="AP21" s="36">
        <v>2064</v>
      </c>
      <c r="AQ21" s="36">
        <v>2065</v>
      </c>
      <c r="AR21" s="36">
        <v>2066</v>
      </c>
      <c r="AS21" s="36">
        <v>2067</v>
      </c>
      <c r="AT21" s="36">
        <v>2068</v>
      </c>
      <c r="AU21" s="36">
        <v>2069</v>
      </c>
      <c r="AV21" s="36">
        <v>2070</v>
      </c>
      <c r="AW21" s="36">
        <v>2071</v>
      </c>
      <c r="AX21" s="36">
        <v>2072</v>
      </c>
      <c r="AY21" s="36">
        <v>2073</v>
      </c>
      <c r="AZ21" s="36">
        <v>2074</v>
      </c>
      <c r="BA21" s="36">
        <v>2075</v>
      </c>
      <c r="BB21" s="36">
        <v>2076</v>
      </c>
      <c r="BC21" s="36">
        <v>2077</v>
      </c>
      <c r="BD21" s="36">
        <v>2078</v>
      </c>
      <c r="BE21" s="36">
        <v>2079</v>
      </c>
      <c r="BF21" s="36">
        <v>2080</v>
      </c>
      <c r="BG21" s="36">
        <v>2081</v>
      </c>
      <c r="BH21" s="36">
        <v>2082</v>
      </c>
      <c r="BI21" s="36">
        <v>2083</v>
      </c>
      <c r="BJ21" s="36">
        <v>2084</v>
      </c>
      <c r="BK21" s="36">
        <v>2085</v>
      </c>
      <c r="BL21" s="36">
        <v>2086</v>
      </c>
      <c r="BM21" s="36">
        <v>2087</v>
      </c>
      <c r="BN21" s="36">
        <v>2088</v>
      </c>
      <c r="BO21" s="36">
        <v>2089</v>
      </c>
      <c r="BP21" s="36">
        <v>2090</v>
      </c>
      <c r="BQ21" s="36">
        <v>2091</v>
      </c>
      <c r="BR21" s="36">
        <v>2092</v>
      </c>
      <c r="BS21" s="36">
        <v>2093</v>
      </c>
      <c r="BT21" s="36">
        <v>2094</v>
      </c>
      <c r="BU21" s="36">
        <v>2095</v>
      </c>
    </row>
    <row r="23" spans="1:73">
      <c r="B23" s="6" t="s">
        <v>0</v>
      </c>
      <c r="D23" s="26"/>
      <c r="E23" s="27"/>
      <c r="F23" s="27"/>
      <c r="G23" s="27"/>
      <c r="H23" s="84">
        <f>C17</f>
        <v>41919350.26032</v>
      </c>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row>
    <row r="24" spans="1:73">
      <c r="B24" s="6" t="s">
        <v>29</v>
      </c>
      <c r="D24" s="26">
        <f>$D$23-SUM($D27:D27)</f>
        <v>0</v>
      </c>
      <c r="E24" s="26">
        <f>$D$23-SUM($D27:E27)</f>
        <v>0</v>
      </c>
      <c r="F24" s="26">
        <f>$D$23-SUM($D27:F27)</f>
        <v>0</v>
      </c>
      <c r="G24" s="26">
        <f>$D$23-SUM($D27:G27)</f>
        <v>0</v>
      </c>
      <c r="H24" s="26">
        <f>$H$23-SUM($H27:H27)</f>
        <v>41487501.943765432</v>
      </c>
      <c r="I24" s="26">
        <f>$H$23-SUM($H27:I27)</f>
        <v>40623805.310656302</v>
      </c>
      <c r="J24" s="26">
        <f>$H$23-SUM($H27:J27)</f>
        <v>39760108.677547164</v>
      </c>
      <c r="K24" s="26">
        <f>$H$23-SUM($H27:K27)</f>
        <v>38896412.044438034</v>
      </c>
      <c r="L24" s="26">
        <f>$H$23-SUM($H27:L27)</f>
        <v>38032715.411328897</v>
      </c>
      <c r="M24" s="26">
        <f>$H$23-SUM($H27:M27)</f>
        <v>37169018.778219767</v>
      </c>
      <c r="N24" s="26">
        <f>$H$23-SUM($H27:N27)</f>
        <v>36305322.145110637</v>
      </c>
      <c r="O24" s="26">
        <f>$H$23-SUM($H27:O27)</f>
        <v>35441625.5120015</v>
      </c>
      <c r="P24" s="26">
        <f>$H$23-SUM($H27:P27)</f>
        <v>34577928.878892362</v>
      </c>
      <c r="Q24" s="26">
        <f>$H$23-SUM($H27:Q27)</f>
        <v>33714232.245783232</v>
      </c>
      <c r="R24" s="26">
        <f>$H$23-SUM($H27:R27)</f>
        <v>32850535.612674098</v>
      </c>
      <c r="S24" s="26">
        <f>$H$23-SUM($H27:S27)</f>
        <v>31986838.979564965</v>
      </c>
      <c r="T24" s="26">
        <f>$H$23-SUM($H27:T27)</f>
        <v>31123142.346455831</v>
      </c>
      <c r="U24" s="26">
        <f>$H$23-SUM($H27:U27)</f>
        <v>30259445.713346697</v>
      </c>
      <c r="V24" s="26">
        <f>$H$23-SUM($H27:V27)</f>
        <v>29395749.080237564</v>
      </c>
      <c r="W24" s="26">
        <f>$H$23-SUM($H27:W27)</f>
        <v>28538193.166320644</v>
      </c>
      <c r="X24" s="26">
        <f>$H$23-SUM($H27:X27)</f>
        <v>27686777.971595932</v>
      </c>
      <c r="Y24" s="26">
        <f>$H$23-SUM($H27:Y27)</f>
        <v>26835362.776871219</v>
      </c>
      <c r="Z24" s="26">
        <f>$H$23-SUM($H27:Z27)</f>
        <v>25983947.58214651</v>
      </c>
      <c r="AA24" s="26">
        <f>$H$23-SUM($H27:AA27)</f>
        <v>25132532.387421802</v>
      </c>
      <c r="AB24" s="26">
        <f>$H$23-SUM($H27:AB27)</f>
        <v>24293448.585859291</v>
      </c>
      <c r="AC24" s="26">
        <f>$H$23-SUM($H27:AC27)</f>
        <v>23466696.177458979</v>
      </c>
      <c r="AD24" s="26">
        <f>$H$23-SUM($H27:AD27)</f>
        <v>22639943.769058667</v>
      </c>
      <c r="AE24" s="26">
        <f>$H$23-SUM($H27:AE27)</f>
        <v>21813191.360658355</v>
      </c>
      <c r="AF24" s="26">
        <f>$H$23-SUM($H27:AF27)</f>
        <v>20986438.952258043</v>
      </c>
      <c r="AG24" s="26">
        <f>$H$23-SUM($H27:AG27)</f>
        <v>20166610.445352409</v>
      </c>
      <c r="AH24" s="26">
        <f>$H$23-SUM($H27:AH27)</f>
        <v>19353705.839941453</v>
      </c>
      <c r="AI24" s="26">
        <f>$H$23-SUM($H27:AI27)</f>
        <v>18540801.234530497</v>
      </c>
      <c r="AJ24" s="26">
        <f>$H$23-SUM($H27:AJ27)</f>
        <v>17727896.629119541</v>
      </c>
      <c r="AK24" s="26">
        <f>$H$23-SUM($H27:AK27)</f>
        <v>16914992.023708586</v>
      </c>
      <c r="AL24" s="26">
        <f>$H$23-SUM($H27:AL27)</f>
        <v>16124875.872627605</v>
      </c>
      <c r="AM24" s="26">
        <f>$H$23-SUM($H27:AM27)</f>
        <v>15357548.175876599</v>
      </c>
      <c r="AN24" s="26">
        <f>$H$23-SUM($H27:AN27)</f>
        <v>14590220.479125593</v>
      </c>
      <c r="AO24" s="26">
        <f>$H$23-SUM($H27:AO27)</f>
        <v>13822892.782374587</v>
      </c>
      <c r="AP24" s="26">
        <f>$H$23-SUM($H27:AP27)</f>
        <v>13055565.085623581</v>
      </c>
      <c r="AQ24" s="26">
        <f>$H$23-SUM($H27:AQ27)</f>
        <v>12293443.357589085</v>
      </c>
      <c r="AR24" s="26">
        <f>$H$23-SUM($H27:AR27)</f>
        <v>11536527.598271094</v>
      </c>
      <c r="AS24" s="26">
        <f>$H$23-SUM($H27:AS27)</f>
        <v>10779611.838953104</v>
      </c>
      <c r="AT24" s="26">
        <f>$H$23-SUM($H27:AT27)</f>
        <v>10022696.079635113</v>
      </c>
      <c r="AU24" s="26">
        <f>$H$23-SUM($H27:AU27)</f>
        <v>9265780.3203171231</v>
      </c>
      <c r="AV24" s="26">
        <f>$H$23-SUM($H27:AV27)</f>
        <v>8510753.7692682706</v>
      </c>
      <c r="AW24" s="26">
        <f>$H$23-SUM($H27:AW27)</f>
        <v>7757616.426488556</v>
      </c>
      <c r="AX24" s="26">
        <f>$H$23-SUM($H27:AX27)</f>
        <v>7004479.0837088376</v>
      </c>
      <c r="AY24" s="26">
        <f>$H$23-SUM($H27:AY27)</f>
        <v>6251341.7409291193</v>
      </c>
      <c r="AZ24" s="26">
        <f>$H$23-SUM($H27:AZ27)</f>
        <v>5498204.3981494009</v>
      </c>
      <c r="BA24" s="26">
        <f>$H$23-SUM($H27:BA27)</f>
        <v>4752551.1848070771</v>
      </c>
      <c r="BB24" s="26">
        <f>$H$23-SUM($H27:BB27)</f>
        <v>4014382.1009021401</v>
      </c>
      <c r="BC24" s="26">
        <f>$H$23-SUM($H27:BC27)</f>
        <v>3276213.0169972032</v>
      </c>
      <c r="BD24" s="26">
        <f>$H$23-SUM($H27:BD27)</f>
        <v>2538043.9330922663</v>
      </c>
      <c r="BE24" s="26">
        <f>$H$23-SUM($H27:BE27)</f>
        <v>1799874.8491873294</v>
      </c>
      <c r="BF24" s="26">
        <f>$H$23-SUM($H27:BF27)</f>
        <v>1379828.3750902638</v>
      </c>
      <c r="BG24" s="26">
        <f>$H$23-SUM($H27:BG27)</f>
        <v>1277904.5108010694</v>
      </c>
      <c r="BH24" s="26">
        <f>$H$23-SUM($H27:BH27)</f>
        <v>1175980.6465118751</v>
      </c>
      <c r="BI24" s="26">
        <f>$H$23-SUM($H27:BI27)</f>
        <v>1074056.7822226807</v>
      </c>
      <c r="BJ24" s="26">
        <f>$H$23-SUM($H27:BJ27)</f>
        <v>972132.9179334864</v>
      </c>
      <c r="BK24" s="26">
        <f>$H$23-SUM($H27:BK27)</f>
        <v>870713.08396803588</v>
      </c>
      <c r="BL24" s="26">
        <f>$H$23-SUM($H27:BL27)</f>
        <v>769797.28032632917</v>
      </c>
      <c r="BM24" s="26">
        <f>$H$23-SUM($H27:BM27)</f>
        <v>668881.47668462247</v>
      </c>
      <c r="BN24" s="26">
        <f>$H$23-SUM($H27:BN27)</f>
        <v>567965.67304291576</v>
      </c>
      <c r="BO24" s="26">
        <f>$H$23-SUM($H27:BO27)</f>
        <v>467049.86940120906</v>
      </c>
      <c r="BP24" s="26">
        <f>$H$23-SUM($H27:BP27)</f>
        <v>374932.77082231641</v>
      </c>
      <c r="BQ24" s="26">
        <f>$H$23-SUM($H27:BQ27)</f>
        <v>291614.37730624527</v>
      </c>
      <c r="BR24" s="26">
        <f>$H$23-SUM($H27:BR27)</f>
        <v>208295.98379017413</v>
      </c>
      <c r="BS24" s="26">
        <f>$H$23-SUM($H27:BS27)</f>
        <v>124977.59027410299</v>
      </c>
      <c r="BT24" s="26">
        <f>$H$23-SUM($H27:BT27)</f>
        <v>41659.196758031845</v>
      </c>
      <c r="BU24" s="26">
        <f>$H$23-SUM($H27:BU27)</f>
        <v>0</v>
      </c>
    </row>
    <row r="25" spans="1:73">
      <c r="B25" s="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row>
    <row r="26" spans="1:73">
      <c r="B26" s="6" t="s">
        <v>6</v>
      </c>
      <c r="D26" s="91">
        <f>D23/2</f>
        <v>0</v>
      </c>
      <c r="E26" s="27">
        <f>D28+D23/2</f>
        <v>0</v>
      </c>
      <c r="F26" s="27">
        <f t="shared" ref="F26:J26" si="6">E28</f>
        <v>0</v>
      </c>
      <c r="G26" s="27">
        <f t="shared" si="6"/>
        <v>0</v>
      </c>
      <c r="H26" s="27">
        <f>H23/2</f>
        <v>20959675.13016</v>
      </c>
      <c r="I26" s="27">
        <f>H28+H23/2</f>
        <v>41487501.943765432</v>
      </c>
      <c r="J26" s="27">
        <f t="shared" si="6"/>
        <v>40623805.310656302</v>
      </c>
      <c r="K26" s="27">
        <f t="shared" ref="K26" si="7">J28</f>
        <v>39760108.677547172</v>
      </c>
      <c r="L26" s="27">
        <f t="shared" ref="L26" si="8">K28</f>
        <v>38896412.044438042</v>
      </c>
      <c r="M26" s="27">
        <f t="shared" ref="M26" si="9">L28</f>
        <v>38032715.411328912</v>
      </c>
      <c r="N26" s="27">
        <f t="shared" ref="N26" si="10">M28</f>
        <v>37169018.778219782</v>
      </c>
      <c r="O26" s="27">
        <f t="shared" ref="O26" si="11">N28</f>
        <v>36305322.145110652</v>
      </c>
      <c r="P26" s="27">
        <f t="shared" ref="P26" si="12">O28</f>
        <v>35441625.512001522</v>
      </c>
      <c r="Q26" s="27">
        <f t="shared" ref="Q26" si="13">P28</f>
        <v>34577928.878892392</v>
      </c>
      <c r="R26" s="27">
        <f t="shared" ref="R26" si="14">Q28</f>
        <v>33714232.245783262</v>
      </c>
      <c r="S26" s="27">
        <f t="shared" ref="S26" si="15">R28</f>
        <v>32850535.612674128</v>
      </c>
      <c r="T26" s="27">
        <f t="shared" ref="T26" si="16">S28</f>
        <v>31986838.979564995</v>
      </c>
      <c r="U26" s="27">
        <f t="shared" ref="U26" si="17">T28</f>
        <v>31123142.346455861</v>
      </c>
      <c r="V26" s="27">
        <f t="shared" ref="V26" si="18">U28</f>
        <v>30259445.713346727</v>
      </c>
      <c r="W26" s="27">
        <f t="shared" ref="W26" si="19">V28</f>
        <v>29395749.080237594</v>
      </c>
      <c r="X26" s="27">
        <f t="shared" ref="X26" si="20">W28</f>
        <v>28538193.16632067</v>
      </c>
      <c r="Y26" s="27">
        <f t="shared" ref="Y26" si="21">X28</f>
        <v>27686777.971595962</v>
      </c>
      <c r="Z26" s="27">
        <f t="shared" ref="Z26" si="22">Y28</f>
        <v>26835362.776871253</v>
      </c>
      <c r="AA26" s="27">
        <f t="shared" ref="AA26" si="23">Z28</f>
        <v>25983947.582146544</v>
      </c>
      <c r="AB26" s="27">
        <f t="shared" ref="AB26" si="24">AA28</f>
        <v>25132532.387421835</v>
      </c>
      <c r="AC26" s="27">
        <f t="shared" ref="AC26" si="25">AB28</f>
        <v>24293448.585859325</v>
      </c>
      <c r="AD26" s="27">
        <f t="shared" ref="AD26" si="26">AC28</f>
        <v>23466696.177459013</v>
      </c>
      <c r="AE26" s="27">
        <f t="shared" ref="AE26" si="27">AD28</f>
        <v>22639943.769058701</v>
      </c>
      <c r="AF26" s="27">
        <f t="shared" ref="AF26" si="28">AE28</f>
        <v>21813191.360658389</v>
      </c>
      <c r="AG26" s="27">
        <f t="shared" ref="AG26" si="29">AF28</f>
        <v>20986438.952258077</v>
      </c>
      <c r="AH26" s="27">
        <f t="shared" ref="AH26" si="30">AG28</f>
        <v>20166610.445352443</v>
      </c>
      <c r="AI26" s="27">
        <f t="shared" ref="AI26" si="31">AH28</f>
        <v>19353705.839941487</v>
      </c>
      <c r="AJ26" s="27">
        <f t="shared" ref="AJ26" si="32">AI28</f>
        <v>18540801.234530531</v>
      </c>
      <c r="AK26" s="27">
        <f t="shared" ref="AK26" si="33">AJ28</f>
        <v>17727896.629119575</v>
      </c>
      <c r="AL26" s="27">
        <f t="shared" ref="AL26" si="34">AK28</f>
        <v>16914992.023708619</v>
      </c>
      <c r="AM26" s="27">
        <f t="shared" ref="AM26" si="35">AL28</f>
        <v>16124875.872627638</v>
      </c>
      <c r="AN26" s="27">
        <f t="shared" ref="AN26" si="36">AM28</f>
        <v>15357548.175876632</v>
      </c>
      <c r="AO26" s="27">
        <f t="shared" ref="AO26" si="37">AN28</f>
        <v>14590220.479125626</v>
      </c>
      <c r="AP26" s="27">
        <f t="shared" ref="AP26" si="38">AO28</f>
        <v>13822892.78237462</v>
      </c>
      <c r="AQ26" s="27">
        <f t="shared" ref="AQ26" si="39">AP28</f>
        <v>13055565.085623614</v>
      </c>
      <c r="AR26" s="27">
        <f t="shared" ref="AR26" si="40">AQ28</f>
        <v>12293443.357589116</v>
      </c>
      <c r="AS26" s="27">
        <f t="shared" ref="AS26" si="41">AR28</f>
        <v>11536527.598271126</v>
      </c>
      <c r="AT26" s="27">
        <f t="shared" ref="AT26" si="42">AS28</f>
        <v>10779611.838953136</v>
      </c>
      <c r="AU26" s="27">
        <f t="shared" ref="AU26" si="43">AT28</f>
        <v>10022696.079635145</v>
      </c>
      <c r="AV26" s="27">
        <f t="shared" ref="AV26" si="44">AU28</f>
        <v>9265780.3203171548</v>
      </c>
      <c r="AW26" s="27">
        <f t="shared" ref="AW26" si="45">AV28</f>
        <v>8510753.7692683004</v>
      </c>
      <c r="AX26" s="27">
        <f t="shared" ref="AX26" si="46">AW28</f>
        <v>7757616.426488583</v>
      </c>
      <c r="AY26" s="27">
        <f t="shared" ref="AY26" si="47">AX28</f>
        <v>7004479.0837088656</v>
      </c>
      <c r="AZ26" s="27">
        <f t="shared" ref="AZ26" si="48">AY28</f>
        <v>6251341.7409291482</v>
      </c>
      <c r="BA26" s="27">
        <f t="shared" ref="BA26" si="49">AZ28</f>
        <v>5498204.3981494308</v>
      </c>
      <c r="BB26" s="27">
        <f t="shared" ref="BB26" si="50">BA28</f>
        <v>4752551.1848071041</v>
      </c>
      <c r="BC26" s="27">
        <f t="shared" ref="BC26" si="51">BB28</f>
        <v>4014382.1009021685</v>
      </c>
      <c r="BD26" s="27">
        <f t="shared" ref="BD26" si="52">BC28</f>
        <v>3276213.016997233</v>
      </c>
      <c r="BE26" s="27">
        <f t="shared" ref="BE26" si="53">BD28</f>
        <v>2538043.9330922975</v>
      </c>
      <c r="BF26" s="27">
        <f t="shared" ref="BF26" si="54">BE28</f>
        <v>1799874.849187362</v>
      </c>
      <c r="BG26" s="27">
        <f t="shared" ref="BG26" si="55">BF28</f>
        <v>1379828.3750902959</v>
      </c>
      <c r="BH26" s="27">
        <f t="shared" ref="BH26" si="56">BG28</f>
        <v>1277904.5108010997</v>
      </c>
      <c r="BI26" s="27">
        <f t="shared" ref="BI26" si="57">BH28</f>
        <v>1175980.6465119035</v>
      </c>
      <c r="BJ26" s="27">
        <f t="shared" ref="BJ26" si="58">BI28</f>
        <v>1074056.7822227073</v>
      </c>
      <c r="BK26" s="27">
        <f t="shared" ref="BK26" si="59">BJ28</f>
        <v>972132.91793351097</v>
      </c>
      <c r="BL26" s="27">
        <f t="shared" ref="BL26" si="60">BK28</f>
        <v>870713.08396805823</v>
      </c>
      <c r="BM26" s="27">
        <f t="shared" ref="BM26" si="61">BL28</f>
        <v>769797.2803263492</v>
      </c>
      <c r="BN26" s="27">
        <f t="shared" ref="BN26" si="62">BM28</f>
        <v>668881.47668464016</v>
      </c>
      <c r="BO26" s="27">
        <f t="shared" ref="BO26" si="63">BN28</f>
        <v>567965.67304293113</v>
      </c>
      <c r="BP26" s="27">
        <f t="shared" ref="BP26" si="64">BO28</f>
        <v>467049.86940122204</v>
      </c>
      <c r="BQ26" s="27">
        <f t="shared" ref="BQ26" si="65">BP28</f>
        <v>374932.77082233195</v>
      </c>
      <c r="BR26" s="27">
        <f t="shared" ref="BR26" si="66">BQ28</f>
        <v>291614.37730626087</v>
      </c>
      <c r="BS26" s="27">
        <f t="shared" ref="BS26" si="67">BR28</f>
        <v>208295.98379018978</v>
      </c>
      <c r="BT26" s="27">
        <f t="shared" ref="BT26" si="68">BS28</f>
        <v>124977.59027411872</v>
      </c>
      <c r="BU26" s="27">
        <f t="shared" ref="BU26" si="69">BT28</f>
        <v>41659.196758047648</v>
      </c>
    </row>
    <row r="27" spans="1:73">
      <c r="B27" s="6" t="s">
        <v>1</v>
      </c>
      <c r="D27" s="28"/>
      <c r="E27" s="28"/>
      <c r="F27" s="28"/>
      <c r="G27" s="28"/>
      <c r="H27" s="28">
        <f>'Depreciation Schedule 4yr Defer'!H66</f>
        <v>431848.31655456661</v>
      </c>
      <c r="I27" s="28">
        <f>'Depreciation Schedule 4yr Defer'!I66</f>
        <v>863696.63310913322</v>
      </c>
      <c r="J27" s="28">
        <f>'Depreciation Schedule 4yr Defer'!J66</f>
        <v>863696.63310913322</v>
      </c>
      <c r="K27" s="28">
        <f>'Depreciation Schedule 4yr Defer'!K66</f>
        <v>863696.63310913322</v>
      </c>
      <c r="L27" s="28">
        <f>'Depreciation Schedule 4yr Defer'!L66</f>
        <v>863696.63310913322</v>
      </c>
      <c r="M27" s="28">
        <f>'Depreciation Schedule 4yr Defer'!M66</f>
        <v>863696.63310913322</v>
      </c>
      <c r="N27" s="28">
        <f>'Depreciation Schedule 4yr Defer'!N66</f>
        <v>863696.63310913322</v>
      </c>
      <c r="O27" s="28">
        <f>'Depreciation Schedule 4yr Defer'!O66</f>
        <v>863696.63310913322</v>
      </c>
      <c r="P27" s="28">
        <f>'Depreciation Schedule 4yr Defer'!P66</f>
        <v>863696.63310913322</v>
      </c>
      <c r="Q27" s="28">
        <f>'Depreciation Schedule 4yr Defer'!Q66</f>
        <v>863696.63310913322</v>
      </c>
      <c r="R27" s="28">
        <f>'Depreciation Schedule 4yr Defer'!R66</f>
        <v>863696.63310913322</v>
      </c>
      <c r="S27" s="28">
        <f>'Depreciation Schedule 4yr Defer'!S66</f>
        <v>863696.63310913322</v>
      </c>
      <c r="T27" s="28">
        <f>'Depreciation Schedule 4yr Defer'!T66</f>
        <v>863696.63310913322</v>
      </c>
      <c r="U27" s="28">
        <f>'Depreciation Schedule 4yr Defer'!U66</f>
        <v>863696.63310913322</v>
      </c>
      <c r="V27" s="28">
        <f>'Depreciation Schedule 4yr Defer'!V66</f>
        <v>863696.63310913322</v>
      </c>
      <c r="W27" s="28">
        <f>'Depreciation Schedule 4yr Defer'!W66</f>
        <v>857555.91391692159</v>
      </c>
      <c r="X27" s="28">
        <f>'Depreciation Schedule 4yr Defer'!X66</f>
        <v>851415.19472471008</v>
      </c>
      <c r="Y27" s="28">
        <f>'Depreciation Schedule 4yr Defer'!Y66</f>
        <v>851415.19472471008</v>
      </c>
      <c r="Z27" s="28">
        <f>'Depreciation Schedule 4yr Defer'!Z66</f>
        <v>851415.19472471008</v>
      </c>
      <c r="AA27" s="28">
        <f>'Depreciation Schedule 4yr Defer'!AA66</f>
        <v>851415.19472471008</v>
      </c>
      <c r="AB27" s="28">
        <f>'Depreciation Schedule 4yr Defer'!AB66</f>
        <v>839083.8015625102</v>
      </c>
      <c r="AC27" s="28">
        <f>'Depreciation Schedule 4yr Defer'!AC66</f>
        <v>826752.40840031032</v>
      </c>
      <c r="AD27" s="28">
        <f>'Depreciation Schedule 4yr Defer'!AD66</f>
        <v>826752.40840031032</v>
      </c>
      <c r="AE27" s="28">
        <f>'Depreciation Schedule 4yr Defer'!AE66</f>
        <v>826752.40840031032</v>
      </c>
      <c r="AF27" s="28">
        <f>'Depreciation Schedule 4yr Defer'!AF66</f>
        <v>826752.40840031032</v>
      </c>
      <c r="AG27" s="28">
        <f>'Depreciation Schedule 4yr Defer'!AG66</f>
        <v>819828.50690563256</v>
      </c>
      <c r="AH27" s="28">
        <f>'Depreciation Schedule 4yr Defer'!AH66</f>
        <v>812904.6054109548</v>
      </c>
      <c r="AI27" s="28">
        <f>'Depreciation Schedule 4yr Defer'!AI66</f>
        <v>812904.6054109548</v>
      </c>
      <c r="AJ27" s="28">
        <f>'Depreciation Schedule 4yr Defer'!AJ66</f>
        <v>812904.6054109548</v>
      </c>
      <c r="AK27" s="28">
        <f>'Depreciation Schedule 4yr Defer'!AK66</f>
        <v>812904.6054109548</v>
      </c>
      <c r="AL27" s="28">
        <f>'Depreciation Schedule 4yr Defer'!AL66</f>
        <v>790116.15108098031</v>
      </c>
      <c r="AM27" s="28">
        <f>'Depreciation Schedule 4yr Defer'!AM66</f>
        <v>767327.69675100571</v>
      </c>
      <c r="AN27" s="28">
        <f>'Depreciation Schedule 4yr Defer'!AN66</f>
        <v>767327.69675100571</v>
      </c>
      <c r="AO27" s="28">
        <f>'Depreciation Schedule 4yr Defer'!AO66</f>
        <v>767327.69675100571</v>
      </c>
      <c r="AP27" s="28">
        <f>'Depreciation Schedule 4yr Defer'!AP66</f>
        <v>767327.69675100571</v>
      </c>
      <c r="AQ27" s="28">
        <f>'Depreciation Schedule 4yr Defer'!AQ66</f>
        <v>762121.72803449794</v>
      </c>
      <c r="AR27" s="28">
        <f>'Depreciation Schedule 4yr Defer'!AR66</f>
        <v>756915.75931799016</v>
      </c>
      <c r="AS27" s="28">
        <f>'Depreciation Schedule 4yr Defer'!AS66</f>
        <v>756915.75931799016</v>
      </c>
      <c r="AT27" s="28">
        <f>'Depreciation Schedule 4yr Defer'!AT66</f>
        <v>756915.75931799016</v>
      </c>
      <c r="AU27" s="28">
        <f>'Depreciation Schedule 4yr Defer'!AU66</f>
        <v>756915.75931799016</v>
      </c>
      <c r="AV27" s="28">
        <f>'Depreciation Schedule 4yr Defer'!AV66</f>
        <v>755026.5510488539</v>
      </c>
      <c r="AW27" s="28">
        <f>'Depreciation Schedule 4yr Defer'!AW66</f>
        <v>753137.34277971776</v>
      </c>
      <c r="AX27" s="28">
        <f>'Depreciation Schedule 4yr Defer'!AX66</f>
        <v>753137.34277971776</v>
      </c>
      <c r="AY27" s="28">
        <f>'Depreciation Schedule 4yr Defer'!AY66</f>
        <v>753137.34277971776</v>
      </c>
      <c r="AZ27" s="28">
        <f>'Depreciation Schedule 4yr Defer'!AZ66</f>
        <v>753137.34277971776</v>
      </c>
      <c r="BA27" s="28">
        <f>'Depreciation Schedule 4yr Defer'!BA66</f>
        <v>745653.21334232669</v>
      </c>
      <c r="BB27" s="28">
        <f>'Depreciation Schedule 4yr Defer'!BB66</f>
        <v>738169.08390493563</v>
      </c>
      <c r="BC27" s="28">
        <f>'Depreciation Schedule 4yr Defer'!BC66</f>
        <v>738169.08390493563</v>
      </c>
      <c r="BD27" s="28">
        <f>'Depreciation Schedule 4yr Defer'!BD66</f>
        <v>738169.08390493563</v>
      </c>
      <c r="BE27" s="28">
        <f>'Depreciation Schedule 4yr Defer'!BE66</f>
        <v>738169.08390493563</v>
      </c>
      <c r="BF27" s="28">
        <f>'Depreciation Schedule 4yr Defer'!BF66</f>
        <v>420046.47409706604</v>
      </c>
      <c r="BG27" s="28">
        <f>'Depreciation Schedule 4yr Defer'!BG66</f>
        <v>101923.8642891963</v>
      </c>
      <c r="BH27" s="28">
        <f>'Depreciation Schedule 4yr Defer'!BH66</f>
        <v>101923.8642891963</v>
      </c>
      <c r="BI27" s="28">
        <f>'Depreciation Schedule 4yr Defer'!BI66</f>
        <v>101923.8642891963</v>
      </c>
      <c r="BJ27" s="28">
        <f>'Depreciation Schedule 4yr Defer'!BJ66</f>
        <v>101923.8642891963</v>
      </c>
      <c r="BK27" s="28">
        <f>'Depreciation Schedule 4yr Defer'!BK66</f>
        <v>101419.83396545268</v>
      </c>
      <c r="BL27" s="28">
        <f>'Depreciation Schedule 4yr Defer'!BL66</f>
        <v>100915.80364170908</v>
      </c>
      <c r="BM27" s="28">
        <f>'Depreciation Schedule 4yr Defer'!BM66</f>
        <v>100915.80364170908</v>
      </c>
      <c r="BN27" s="28">
        <f>'Depreciation Schedule 4yr Defer'!BN66</f>
        <v>100915.80364170908</v>
      </c>
      <c r="BO27" s="28">
        <f>'Depreciation Schedule 4yr Defer'!BO66</f>
        <v>100915.80364170908</v>
      </c>
      <c r="BP27" s="28">
        <f>'Depreciation Schedule 4yr Defer'!BP66</f>
        <v>92117.098578890073</v>
      </c>
      <c r="BQ27" s="28">
        <f>'Depreciation Schedule 4yr Defer'!BQ66</f>
        <v>83318.393516071068</v>
      </c>
      <c r="BR27" s="28">
        <f>'Depreciation Schedule 4yr Defer'!BR66</f>
        <v>83318.393516071068</v>
      </c>
      <c r="BS27" s="28">
        <f>'Depreciation Schedule 4yr Defer'!BS66</f>
        <v>83318.393516071068</v>
      </c>
      <c r="BT27" s="28">
        <f>'Depreciation Schedule 4yr Defer'!BT66</f>
        <v>83318.393516071068</v>
      </c>
      <c r="BU27" s="28">
        <f>'Depreciation Schedule 4yr Defer'!BU66</f>
        <v>41659.196758035534</v>
      </c>
    </row>
    <row r="28" spans="1:73">
      <c r="B28" s="6" t="s">
        <v>7</v>
      </c>
      <c r="D28" s="28">
        <f>D26-D27</f>
        <v>0</v>
      </c>
      <c r="E28" s="29">
        <f>E26-E27</f>
        <v>0</v>
      </c>
      <c r="F28" s="29">
        <f t="shared" ref="F28:J28" si="70">F26-F27</f>
        <v>0</v>
      </c>
      <c r="G28" s="29">
        <f t="shared" si="70"/>
        <v>0</v>
      </c>
      <c r="H28" s="29">
        <f t="shared" si="70"/>
        <v>20527826.813605435</v>
      </c>
      <c r="I28" s="29">
        <f t="shared" si="70"/>
        <v>40623805.310656302</v>
      </c>
      <c r="J28" s="29">
        <f t="shared" si="70"/>
        <v>39760108.677547172</v>
      </c>
      <c r="K28" s="29">
        <f t="shared" ref="K28:BU28" si="71">K26-K27</f>
        <v>38896412.044438042</v>
      </c>
      <c r="L28" s="29">
        <f t="shared" si="71"/>
        <v>38032715.411328912</v>
      </c>
      <c r="M28" s="29">
        <f t="shared" si="71"/>
        <v>37169018.778219782</v>
      </c>
      <c r="N28" s="29">
        <f t="shared" si="71"/>
        <v>36305322.145110652</v>
      </c>
      <c r="O28" s="29">
        <f t="shared" si="71"/>
        <v>35441625.512001522</v>
      </c>
      <c r="P28" s="29">
        <f t="shared" si="71"/>
        <v>34577928.878892392</v>
      </c>
      <c r="Q28" s="29">
        <f t="shared" si="71"/>
        <v>33714232.245783262</v>
      </c>
      <c r="R28" s="29">
        <f t="shared" si="71"/>
        <v>32850535.612674128</v>
      </c>
      <c r="S28" s="29">
        <f t="shared" si="71"/>
        <v>31986838.979564995</v>
      </c>
      <c r="T28" s="29">
        <f t="shared" si="71"/>
        <v>31123142.346455861</v>
      </c>
      <c r="U28" s="29">
        <f t="shared" si="71"/>
        <v>30259445.713346727</v>
      </c>
      <c r="V28" s="29">
        <f t="shared" si="71"/>
        <v>29395749.080237594</v>
      </c>
      <c r="W28" s="29">
        <f t="shared" si="71"/>
        <v>28538193.16632067</v>
      </c>
      <c r="X28" s="29">
        <f t="shared" si="71"/>
        <v>27686777.971595962</v>
      </c>
      <c r="Y28" s="29">
        <f t="shared" si="71"/>
        <v>26835362.776871253</v>
      </c>
      <c r="Z28" s="29">
        <f t="shared" si="71"/>
        <v>25983947.582146544</v>
      </c>
      <c r="AA28" s="29">
        <f t="shared" si="71"/>
        <v>25132532.387421835</v>
      </c>
      <c r="AB28" s="29">
        <f t="shared" si="71"/>
        <v>24293448.585859325</v>
      </c>
      <c r="AC28" s="29">
        <f t="shared" si="71"/>
        <v>23466696.177459013</v>
      </c>
      <c r="AD28" s="29">
        <f t="shared" si="71"/>
        <v>22639943.769058701</v>
      </c>
      <c r="AE28" s="29">
        <f t="shared" si="71"/>
        <v>21813191.360658389</v>
      </c>
      <c r="AF28" s="29">
        <f t="shared" si="71"/>
        <v>20986438.952258077</v>
      </c>
      <c r="AG28" s="29">
        <f t="shared" si="71"/>
        <v>20166610.445352443</v>
      </c>
      <c r="AH28" s="29">
        <f t="shared" si="71"/>
        <v>19353705.839941487</v>
      </c>
      <c r="AI28" s="29">
        <f t="shared" si="71"/>
        <v>18540801.234530531</v>
      </c>
      <c r="AJ28" s="29">
        <f t="shared" si="71"/>
        <v>17727896.629119575</v>
      </c>
      <c r="AK28" s="29">
        <f t="shared" si="71"/>
        <v>16914992.023708619</v>
      </c>
      <c r="AL28" s="29">
        <f t="shared" si="71"/>
        <v>16124875.872627638</v>
      </c>
      <c r="AM28" s="29">
        <f t="shared" si="71"/>
        <v>15357548.175876632</v>
      </c>
      <c r="AN28" s="29">
        <f t="shared" si="71"/>
        <v>14590220.479125626</v>
      </c>
      <c r="AO28" s="29">
        <f t="shared" si="71"/>
        <v>13822892.78237462</v>
      </c>
      <c r="AP28" s="29">
        <f t="shared" si="71"/>
        <v>13055565.085623614</v>
      </c>
      <c r="AQ28" s="29">
        <f t="shared" si="71"/>
        <v>12293443.357589116</v>
      </c>
      <c r="AR28" s="29">
        <f t="shared" si="71"/>
        <v>11536527.598271126</v>
      </c>
      <c r="AS28" s="29">
        <f t="shared" si="71"/>
        <v>10779611.838953136</v>
      </c>
      <c r="AT28" s="29">
        <f t="shared" si="71"/>
        <v>10022696.079635145</v>
      </c>
      <c r="AU28" s="29">
        <f t="shared" si="71"/>
        <v>9265780.3203171548</v>
      </c>
      <c r="AV28" s="29">
        <f t="shared" si="71"/>
        <v>8510753.7692683004</v>
      </c>
      <c r="AW28" s="29">
        <f t="shared" si="71"/>
        <v>7757616.426488583</v>
      </c>
      <c r="AX28" s="29">
        <f t="shared" si="71"/>
        <v>7004479.0837088656</v>
      </c>
      <c r="AY28" s="29">
        <f t="shared" si="71"/>
        <v>6251341.7409291482</v>
      </c>
      <c r="AZ28" s="29">
        <f t="shared" si="71"/>
        <v>5498204.3981494308</v>
      </c>
      <c r="BA28" s="29">
        <f t="shared" si="71"/>
        <v>4752551.1848071041</v>
      </c>
      <c r="BB28" s="29">
        <f t="shared" si="71"/>
        <v>4014382.1009021685</v>
      </c>
      <c r="BC28" s="29">
        <f t="shared" si="71"/>
        <v>3276213.016997233</v>
      </c>
      <c r="BD28" s="29">
        <f t="shared" si="71"/>
        <v>2538043.9330922975</v>
      </c>
      <c r="BE28" s="29">
        <f t="shared" si="71"/>
        <v>1799874.849187362</v>
      </c>
      <c r="BF28" s="29">
        <f t="shared" si="71"/>
        <v>1379828.3750902959</v>
      </c>
      <c r="BG28" s="29">
        <f t="shared" si="71"/>
        <v>1277904.5108010997</v>
      </c>
      <c r="BH28" s="29">
        <f t="shared" si="71"/>
        <v>1175980.6465119035</v>
      </c>
      <c r="BI28" s="29">
        <f t="shared" si="71"/>
        <v>1074056.7822227073</v>
      </c>
      <c r="BJ28" s="29">
        <f t="shared" si="71"/>
        <v>972132.91793351097</v>
      </c>
      <c r="BK28" s="29">
        <f t="shared" si="71"/>
        <v>870713.08396805823</v>
      </c>
      <c r="BL28" s="29">
        <f t="shared" si="71"/>
        <v>769797.2803263492</v>
      </c>
      <c r="BM28" s="29">
        <f t="shared" si="71"/>
        <v>668881.47668464016</v>
      </c>
      <c r="BN28" s="29">
        <f t="shared" si="71"/>
        <v>567965.67304293113</v>
      </c>
      <c r="BO28" s="29">
        <f t="shared" si="71"/>
        <v>467049.86940122204</v>
      </c>
      <c r="BP28" s="29">
        <f t="shared" si="71"/>
        <v>374932.77082233195</v>
      </c>
      <c r="BQ28" s="29">
        <f t="shared" si="71"/>
        <v>291614.37730626087</v>
      </c>
      <c r="BR28" s="29">
        <f t="shared" si="71"/>
        <v>208295.98379018978</v>
      </c>
      <c r="BS28" s="29">
        <f t="shared" si="71"/>
        <v>124977.59027411872</v>
      </c>
      <c r="BT28" s="29">
        <f t="shared" si="71"/>
        <v>41659.196758047648</v>
      </c>
      <c r="BU28" s="29">
        <f t="shared" si="71"/>
        <v>1.2114469427615404E-8</v>
      </c>
    </row>
    <row r="29" spans="1:73">
      <c r="B29" s="6"/>
      <c r="D29" s="28"/>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row>
    <row r="30" spans="1:73">
      <c r="B30" s="6" t="s">
        <v>8</v>
      </c>
      <c r="D30" s="26">
        <f t="shared" ref="D30:BO30" si="72">(D26+D28)/2</f>
        <v>0</v>
      </c>
      <c r="E30" s="27">
        <f t="shared" si="72"/>
        <v>0</v>
      </c>
      <c r="F30" s="27">
        <f t="shared" si="72"/>
        <v>0</v>
      </c>
      <c r="G30" s="27">
        <f t="shared" si="72"/>
        <v>0</v>
      </c>
      <c r="H30" s="27">
        <f t="shared" si="72"/>
        <v>20743750.971882716</v>
      </c>
      <c r="I30" s="27">
        <f t="shared" si="72"/>
        <v>41055653.62721087</v>
      </c>
      <c r="J30" s="27">
        <f t="shared" si="72"/>
        <v>40191956.994101733</v>
      </c>
      <c r="K30" s="27">
        <f t="shared" si="72"/>
        <v>39328260.36099261</v>
      </c>
      <c r="L30" s="27">
        <f t="shared" si="72"/>
        <v>38464563.727883473</v>
      </c>
      <c r="M30" s="27">
        <f t="shared" si="72"/>
        <v>37600867.094774351</v>
      </c>
      <c r="N30" s="27">
        <f t="shared" si="72"/>
        <v>36737170.461665213</v>
      </c>
      <c r="O30" s="27">
        <f t="shared" si="72"/>
        <v>35873473.828556091</v>
      </c>
      <c r="P30" s="27">
        <f t="shared" si="72"/>
        <v>35009777.195446953</v>
      </c>
      <c r="Q30" s="27">
        <f t="shared" si="72"/>
        <v>34146080.562337831</v>
      </c>
      <c r="R30" s="27">
        <f t="shared" si="72"/>
        <v>33282383.929228693</v>
      </c>
      <c r="S30" s="27">
        <f t="shared" si="72"/>
        <v>32418687.296119563</v>
      </c>
      <c r="T30" s="27">
        <f t="shared" si="72"/>
        <v>31554990.663010426</v>
      </c>
      <c r="U30" s="27">
        <f t="shared" si="72"/>
        <v>30691294.029901296</v>
      </c>
      <c r="V30" s="27">
        <f t="shared" si="72"/>
        <v>29827597.396792158</v>
      </c>
      <c r="W30" s="27">
        <f t="shared" si="72"/>
        <v>28966971.123279132</v>
      </c>
      <c r="X30" s="27">
        <f t="shared" si="72"/>
        <v>28112485.568958316</v>
      </c>
      <c r="Y30" s="27">
        <f t="shared" si="72"/>
        <v>27261070.374233607</v>
      </c>
      <c r="Z30" s="27">
        <f t="shared" si="72"/>
        <v>26409655.179508898</v>
      </c>
      <c r="AA30" s="27">
        <f t="shared" si="72"/>
        <v>25558239.98478419</v>
      </c>
      <c r="AB30" s="27">
        <f t="shared" si="72"/>
        <v>24712990.48664058</v>
      </c>
      <c r="AC30" s="27">
        <f t="shared" si="72"/>
        <v>23880072.381659169</v>
      </c>
      <c r="AD30" s="27">
        <f t="shared" si="72"/>
        <v>23053319.973258857</v>
      </c>
      <c r="AE30" s="27">
        <f t="shared" si="72"/>
        <v>22226567.564858545</v>
      </c>
      <c r="AF30" s="27">
        <f t="shared" si="72"/>
        <v>21399815.156458233</v>
      </c>
      <c r="AG30" s="27">
        <f t="shared" si="72"/>
        <v>20576524.698805258</v>
      </c>
      <c r="AH30" s="27">
        <f t="shared" si="72"/>
        <v>19760158.142646965</v>
      </c>
      <c r="AI30" s="27">
        <f t="shared" si="72"/>
        <v>18947253.537236009</v>
      </c>
      <c r="AJ30" s="27">
        <f t="shared" si="72"/>
        <v>18134348.931825053</v>
      </c>
      <c r="AK30" s="27">
        <f t="shared" si="72"/>
        <v>17321444.326414097</v>
      </c>
      <c r="AL30" s="27">
        <f t="shared" si="72"/>
        <v>16519933.948168129</v>
      </c>
      <c r="AM30" s="27">
        <f t="shared" si="72"/>
        <v>15741212.024252135</v>
      </c>
      <c r="AN30" s="27">
        <f t="shared" si="72"/>
        <v>14973884.327501129</v>
      </c>
      <c r="AO30" s="27">
        <f t="shared" si="72"/>
        <v>14206556.630750123</v>
      </c>
      <c r="AP30" s="27">
        <f t="shared" si="72"/>
        <v>13439228.933999117</v>
      </c>
      <c r="AQ30" s="27">
        <f t="shared" si="72"/>
        <v>12674504.221606366</v>
      </c>
      <c r="AR30" s="27">
        <f t="shared" si="72"/>
        <v>11914985.477930121</v>
      </c>
      <c r="AS30" s="27">
        <f t="shared" si="72"/>
        <v>11158069.718612131</v>
      </c>
      <c r="AT30" s="27">
        <f t="shared" si="72"/>
        <v>10401153.95929414</v>
      </c>
      <c r="AU30" s="27">
        <f t="shared" si="72"/>
        <v>9644238.1999761499</v>
      </c>
      <c r="AV30" s="27">
        <f t="shared" si="72"/>
        <v>8888267.0447927266</v>
      </c>
      <c r="AW30" s="27">
        <f t="shared" si="72"/>
        <v>8134185.0978784412</v>
      </c>
      <c r="AX30" s="27">
        <f t="shared" si="72"/>
        <v>7381047.7550987247</v>
      </c>
      <c r="AY30" s="27">
        <f t="shared" si="72"/>
        <v>6627910.4123190064</v>
      </c>
      <c r="AZ30" s="27">
        <f t="shared" si="72"/>
        <v>5874773.0695392899</v>
      </c>
      <c r="BA30" s="27">
        <f t="shared" si="72"/>
        <v>5125377.7914782669</v>
      </c>
      <c r="BB30" s="27">
        <f t="shared" si="72"/>
        <v>4383466.6428546365</v>
      </c>
      <c r="BC30" s="27">
        <f t="shared" si="72"/>
        <v>3645297.5589497006</v>
      </c>
      <c r="BD30" s="27">
        <f t="shared" si="72"/>
        <v>2907128.4750447655</v>
      </c>
      <c r="BE30" s="27">
        <f t="shared" si="72"/>
        <v>2168959.3911398295</v>
      </c>
      <c r="BF30" s="27">
        <f t="shared" si="72"/>
        <v>1589851.612138829</v>
      </c>
      <c r="BG30" s="27">
        <f t="shared" si="72"/>
        <v>1328866.4429456978</v>
      </c>
      <c r="BH30" s="27">
        <f t="shared" si="72"/>
        <v>1226942.5786565016</v>
      </c>
      <c r="BI30" s="27">
        <f t="shared" si="72"/>
        <v>1125018.7143673054</v>
      </c>
      <c r="BJ30" s="27">
        <f t="shared" si="72"/>
        <v>1023094.8500781092</v>
      </c>
      <c r="BK30" s="27">
        <f t="shared" si="72"/>
        <v>921423.00095078466</v>
      </c>
      <c r="BL30" s="27">
        <f t="shared" si="72"/>
        <v>820255.18214720371</v>
      </c>
      <c r="BM30" s="27">
        <f t="shared" si="72"/>
        <v>719339.37850549468</v>
      </c>
      <c r="BN30" s="27">
        <f t="shared" si="72"/>
        <v>618423.57486378564</v>
      </c>
      <c r="BO30" s="27">
        <f t="shared" si="72"/>
        <v>517507.77122207661</v>
      </c>
      <c r="BP30" s="27">
        <f t="shared" ref="BP30:BQ30" si="73">(BP26+BP28)/2</f>
        <v>420991.32011177699</v>
      </c>
      <c r="BQ30" s="27">
        <f t="shared" si="73"/>
        <v>333273.57406429644</v>
      </c>
      <c r="BR30" s="27">
        <f t="shared" ref="BR30:BU30" si="74">(BR26+BR28)/2</f>
        <v>249955.18054822533</v>
      </c>
      <c r="BS30" s="27">
        <f t="shared" si="74"/>
        <v>166636.78703215424</v>
      </c>
      <c r="BT30" s="27">
        <f t="shared" si="74"/>
        <v>83318.39351608319</v>
      </c>
      <c r="BU30" s="27">
        <f t="shared" si="74"/>
        <v>20829.598379029881</v>
      </c>
    </row>
    <row r="31" spans="1:73">
      <c r="B31" s="6"/>
      <c r="D31" s="26"/>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row>
    <row r="32" spans="1:73">
      <c r="B32" s="6" t="s">
        <v>26</v>
      </c>
      <c r="D32" s="26">
        <f t="shared" ref="D32:BO32" si="75">D27</f>
        <v>0</v>
      </c>
      <c r="E32" s="27">
        <f t="shared" si="75"/>
        <v>0</v>
      </c>
      <c r="F32" s="27">
        <f t="shared" si="75"/>
        <v>0</v>
      </c>
      <c r="G32" s="27">
        <f t="shared" si="75"/>
        <v>0</v>
      </c>
      <c r="H32" s="27">
        <f t="shared" si="75"/>
        <v>431848.31655456661</v>
      </c>
      <c r="I32" s="27">
        <f t="shared" si="75"/>
        <v>863696.63310913322</v>
      </c>
      <c r="J32" s="27">
        <f t="shared" si="75"/>
        <v>863696.63310913322</v>
      </c>
      <c r="K32" s="27">
        <f t="shared" si="75"/>
        <v>863696.63310913322</v>
      </c>
      <c r="L32" s="27">
        <f t="shared" si="75"/>
        <v>863696.63310913322</v>
      </c>
      <c r="M32" s="27">
        <f t="shared" si="75"/>
        <v>863696.63310913322</v>
      </c>
      <c r="N32" s="27">
        <f t="shared" si="75"/>
        <v>863696.63310913322</v>
      </c>
      <c r="O32" s="27">
        <f t="shared" si="75"/>
        <v>863696.63310913322</v>
      </c>
      <c r="P32" s="27">
        <f t="shared" si="75"/>
        <v>863696.63310913322</v>
      </c>
      <c r="Q32" s="27">
        <f t="shared" si="75"/>
        <v>863696.63310913322</v>
      </c>
      <c r="R32" s="27">
        <f t="shared" si="75"/>
        <v>863696.63310913322</v>
      </c>
      <c r="S32" s="27">
        <f t="shared" si="75"/>
        <v>863696.63310913322</v>
      </c>
      <c r="T32" s="27">
        <f t="shared" si="75"/>
        <v>863696.63310913322</v>
      </c>
      <c r="U32" s="27">
        <f t="shared" si="75"/>
        <v>863696.63310913322</v>
      </c>
      <c r="V32" s="27">
        <f t="shared" si="75"/>
        <v>863696.63310913322</v>
      </c>
      <c r="W32" s="27">
        <f t="shared" si="75"/>
        <v>857555.91391692159</v>
      </c>
      <c r="X32" s="27">
        <f t="shared" si="75"/>
        <v>851415.19472471008</v>
      </c>
      <c r="Y32" s="27">
        <f t="shared" si="75"/>
        <v>851415.19472471008</v>
      </c>
      <c r="Z32" s="27">
        <f t="shared" si="75"/>
        <v>851415.19472471008</v>
      </c>
      <c r="AA32" s="27">
        <f t="shared" si="75"/>
        <v>851415.19472471008</v>
      </c>
      <c r="AB32" s="27">
        <f t="shared" si="75"/>
        <v>839083.8015625102</v>
      </c>
      <c r="AC32" s="27">
        <f t="shared" si="75"/>
        <v>826752.40840031032</v>
      </c>
      <c r="AD32" s="27">
        <f t="shared" si="75"/>
        <v>826752.40840031032</v>
      </c>
      <c r="AE32" s="27">
        <f t="shared" si="75"/>
        <v>826752.40840031032</v>
      </c>
      <c r="AF32" s="27">
        <f t="shared" si="75"/>
        <v>826752.40840031032</v>
      </c>
      <c r="AG32" s="27">
        <f t="shared" si="75"/>
        <v>819828.50690563256</v>
      </c>
      <c r="AH32" s="27">
        <f t="shared" si="75"/>
        <v>812904.6054109548</v>
      </c>
      <c r="AI32" s="27">
        <f t="shared" si="75"/>
        <v>812904.6054109548</v>
      </c>
      <c r="AJ32" s="27">
        <f t="shared" si="75"/>
        <v>812904.6054109548</v>
      </c>
      <c r="AK32" s="27">
        <f t="shared" si="75"/>
        <v>812904.6054109548</v>
      </c>
      <c r="AL32" s="27">
        <f t="shared" si="75"/>
        <v>790116.15108098031</v>
      </c>
      <c r="AM32" s="27">
        <f t="shared" si="75"/>
        <v>767327.69675100571</v>
      </c>
      <c r="AN32" s="27">
        <f t="shared" si="75"/>
        <v>767327.69675100571</v>
      </c>
      <c r="AO32" s="27">
        <f t="shared" si="75"/>
        <v>767327.69675100571</v>
      </c>
      <c r="AP32" s="27">
        <f t="shared" si="75"/>
        <v>767327.69675100571</v>
      </c>
      <c r="AQ32" s="27">
        <f t="shared" si="75"/>
        <v>762121.72803449794</v>
      </c>
      <c r="AR32" s="27">
        <f t="shared" si="75"/>
        <v>756915.75931799016</v>
      </c>
      <c r="AS32" s="27">
        <f t="shared" si="75"/>
        <v>756915.75931799016</v>
      </c>
      <c r="AT32" s="27">
        <f t="shared" si="75"/>
        <v>756915.75931799016</v>
      </c>
      <c r="AU32" s="27">
        <f t="shared" si="75"/>
        <v>756915.75931799016</v>
      </c>
      <c r="AV32" s="27">
        <f t="shared" si="75"/>
        <v>755026.5510488539</v>
      </c>
      <c r="AW32" s="27">
        <f t="shared" si="75"/>
        <v>753137.34277971776</v>
      </c>
      <c r="AX32" s="27">
        <f t="shared" si="75"/>
        <v>753137.34277971776</v>
      </c>
      <c r="AY32" s="27">
        <f t="shared" si="75"/>
        <v>753137.34277971776</v>
      </c>
      <c r="AZ32" s="27">
        <f t="shared" si="75"/>
        <v>753137.34277971776</v>
      </c>
      <c r="BA32" s="27">
        <f t="shared" si="75"/>
        <v>745653.21334232669</v>
      </c>
      <c r="BB32" s="27">
        <f t="shared" si="75"/>
        <v>738169.08390493563</v>
      </c>
      <c r="BC32" s="27">
        <f t="shared" si="75"/>
        <v>738169.08390493563</v>
      </c>
      <c r="BD32" s="27">
        <f t="shared" si="75"/>
        <v>738169.08390493563</v>
      </c>
      <c r="BE32" s="27">
        <f t="shared" si="75"/>
        <v>738169.08390493563</v>
      </c>
      <c r="BF32" s="27">
        <f t="shared" si="75"/>
        <v>420046.47409706604</v>
      </c>
      <c r="BG32" s="27">
        <f t="shared" si="75"/>
        <v>101923.8642891963</v>
      </c>
      <c r="BH32" s="27">
        <f t="shared" si="75"/>
        <v>101923.8642891963</v>
      </c>
      <c r="BI32" s="27">
        <f t="shared" si="75"/>
        <v>101923.8642891963</v>
      </c>
      <c r="BJ32" s="27">
        <f t="shared" si="75"/>
        <v>101923.8642891963</v>
      </c>
      <c r="BK32" s="27">
        <f t="shared" si="75"/>
        <v>101419.83396545268</v>
      </c>
      <c r="BL32" s="27">
        <f t="shared" si="75"/>
        <v>100915.80364170908</v>
      </c>
      <c r="BM32" s="27">
        <f t="shared" si="75"/>
        <v>100915.80364170908</v>
      </c>
      <c r="BN32" s="27">
        <f t="shared" si="75"/>
        <v>100915.80364170908</v>
      </c>
      <c r="BO32" s="27">
        <f t="shared" si="75"/>
        <v>100915.80364170908</v>
      </c>
      <c r="BP32" s="27">
        <f t="shared" ref="BP32:BQ32" si="76">BP27</f>
        <v>92117.098578890073</v>
      </c>
      <c r="BQ32" s="27">
        <f t="shared" si="76"/>
        <v>83318.393516071068</v>
      </c>
      <c r="BR32" s="27">
        <f t="shared" ref="BR32:BU32" si="77">BR27</f>
        <v>83318.393516071068</v>
      </c>
      <c r="BS32" s="27">
        <f t="shared" si="77"/>
        <v>83318.393516071068</v>
      </c>
      <c r="BT32" s="27">
        <f t="shared" si="77"/>
        <v>83318.393516071068</v>
      </c>
      <c r="BU32" s="27">
        <f t="shared" si="77"/>
        <v>41659.196758035534</v>
      </c>
    </row>
    <row r="33" spans="2:73">
      <c r="B33" s="6" t="s">
        <v>2</v>
      </c>
      <c r="D33" s="26">
        <f t="shared" ref="D33:BO33" si="78">(D30*$C$9)*$C$8</f>
        <v>0</v>
      </c>
      <c r="E33" s="27">
        <f t="shared" si="78"/>
        <v>0</v>
      </c>
      <c r="F33" s="27">
        <f t="shared" si="78"/>
        <v>0</v>
      </c>
      <c r="G33" s="27">
        <f t="shared" si="78"/>
        <v>0</v>
      </c>
      <c r="H33" s="27">
        <f t="shared" si="78"/>
        <v>476841.74992060155</v>
      </c>
      <c r="I33" s="27">
        <f t="shared" si="78"/>
        <v>943756.49545104895</v>
      </c>
      <c r="J33" s="27">
        <f t="shared" si="78"/>
        <v>923902.48667074053</v>
      </c>
      <c r="K33" s="27">
        <f t="shared" si="78"/>
        <v>904048.47789043223</v>
      </c>
      <c r="L33" s="27">
        <f t="shared" si="78"/>
        <v>884194.46911012381</v>
      </c>
      <c r="M33" s="27">
        <f t="shared" si="78"/>
        <v>864340.46032981563</v>
      </c>
      <c r="N33" s="27">
        <f t="shared" si="78"/>
        <v>844486.4515495071</v>
      </c>
      <c r="O33" s="27">
        <f t="shared" si="78"/>
        <v>824632.44276919891</v>
      </c>
      <c r="P33" s="27">
        <f t="shared" si="78"/>
        <v>804778.43398889038</v>
      </c>
      <c r="Q33" s="27">
        <f t="shared" si="78"/>
        <v>784924.42520858219</v>
      </c>
      <c r="R33" s="27">
        <f t="shared" si="78"/>
        <v>765070.41642827366</v>
      </c>
      <c r="S33" s="27">
        <f t="shared" si="78"/>
        <v>745216.40764796536</v>
      </c>
      <c r="T33" s="27">
        <f t="shared" si="78"/>
        <v>725362.39886765671</v>
      </c>
      <c r="U33" s="27">
        <f t="shared" si="78"/>
        <v>705508.39008734841</v>
      </c>
      <c r="V33" s="27">
        <f t="shared" si="78"/>
        <v>685654.38130703988</v>
      </c>
      <c r="W33" s="27">
        <f t="shared" si="78"/>
        <v>665870.95164449455</v>
      </c>
      <c r="X33" s="27">
        <f t="shared" si="78"/>
        <v>646228.6802174754</v>
      </c>
      <c r="Y33" s="27">
        <f t="shared" si="78"/>
        <v>626656.98790821934</v>
      </c>
      <c r="Z33" s="27">
        <f t="shared" si="78"/>
        <v>607085.29559896328</v>
      </c>
      <c r="AA33" s="27">
        <f t="shared" si="78"/>
        <v>587513.60328970721</v>
      </c>
      <c r="AB33" s="27">
        <f t="shared" si="78"/>
        <v>568083.64337741234</v>
      </c>
      <c r="AC33" s="27">
        <f t="shared" si="78"/>
        <v>548937.14825903985</v>
      </c>
      <c r="AD33" s="27">
        <f t="shared" si="78"/>
        <v>529932.38553762855</v>
      </c>
      <c r="AE33" s="27">
        <f t="shared" si="78"/>
        <v>510927.62281621719</v>
      </c>
      <c r="AF33" s="27">
        <f t="shared" si="78"/>
        <v>491922.86009480589</v>
      </c>
      <c r="AG33" s="27">
        <f t="shared" si="78"/>
        <v>472997.67809410108</v>
      </c>
      <c r="AH33" s="27">
        <f t="shared" si="78"/>
        <v>454231.65753480955</v>
      </c>
      <c r="AI33" s="27">
        <f t="shared" si="78"/>
        <v>435545.21769622446</v>
      </c>
      <c r="AJ33" s="27">
        <f t="shared" si="78"/>
        <v>416858.77785763942</v>
      </c>
      <c r="AK33" s="27">
        <f t="shared" si="78"/>
        <v>398172.33801905438</v>
      </c>
      <c r="AL33" s="27">
        <f t="shared" si="78"/>
        <v>379747.82010711177</v>
      </c>
      <c r="AM33" s="27">
        <f t="shared" si="78"/>
        <v>361847.14604845393</v>
      </c>
      <c r="AN33" s="27">
        <f t="shared" si="78"/>
        <v>344208.39391643845</v>
      </c>
      <c r="AO33" s="27">
        <f t="shared" si="78"/>
        <v>326569.64178442291</v>
      </c>
      <c r="AP33" s="27">
        <f t="shared" si="78"/>
        <v>308930.88965240744</v>
      </c>
      <c r="AQ33" s="27">
        <f t="shared" si="78"/>
        <v>291351.97296761122</v>
      </c>
      <c r="AR33" s="27">
        <f t="shared" si="78"/>
        <v>273892.72717725323</v>
      </c>
      <c r="AS33" s="27">
        <f t="shared" si="78"/>
        <v>256493.3168341144</v>
      </c>
      <c r="AT33" s="27">
        <f t="shared" si="78"/>
        <v>239093.90649097564</v>
      </c>
      <c r="AU33" s="27">
        <f t="shared" si="78"/>
        <v>221694.49614783685</v>
      </c>
      <c r="AV33" s="27">
        <f t="shared" si="78"/>
        <v>204316.79965428676</v>
      </c>
      <c r="AW33" s="27">
        <f t="shared" si="78"/>
        <v>186982.5308599142</v>
      </c>
      <c r="AX33" s="27">
        <f t="shared" si="78"/>
        <v>169669.9759151304</v>
      </c>
      <c r="AY33" s="27">
        <f t="shared" si="78"/>
        <v>152357.42097034657</v>
      </c>
      <c r="AZ33" s="27">
        <f t="shared" si="78"/>
        <v>135044.86602556278</v>
      </c>
      <c r="BA33" s="27">
        <f t="shared" si="78"/>
        <v>117818.3308508387</v>
      </c>
      <c r="BB33" s="27">
        <f t="shared" si="78"/>
        <v>100763.83521623428</v>
      </c>
      <c r="BC33" s="27">
        <f t="shared" si="78"/>
        <v>83795.359351689593</v>
      </c>
      <c r="BD33" s="27">
        <f t="shared" si="78"/>
        <v>66826.883487144936</v>
      </c>
      <c r="BE33" s="27">
        <f t="shared" si="78"/>
        <v>49858.407622600265</v>
      </c>
      <c r="BF33" s="27">
        <f t="shared" si="78"/>
        <v>36546.313435499287</v>
      </c>
      <c r="BG33" s="27">
        <f t="shared" si="78"/>
        <v>30546.98260328568</v>
      </c>
      <c r="BH33" s="27">
        <f t="shared" si="78"/>
        <v>28204.033448515762</v>
      </c>
      <c r="BI33" s="27">
        <f t="shared" si="78"/>
        <v>25861.084293745847</v>
      </c>
      <c r="BJ33" s="27">
        <f t="shared" si="78"/>
        <v>23518.135138975933</v>
      </c>
      <c r="BK33" s="27">
        <f t="shared" si="78"/>
        <v>21180.979119254556</v>
      </c>
      <c r="BL33" s="27">
        <f t="shared" si="78"/>
        <v>18855.40936963027</v>
      </c>
      <c r="BM33" s="27">
        <f t="shared" si="78"/>
        <v>16535.632755054528</v>
      </c>
      <c r="BN33" s="27">
        <f t="shared" si="78"/>
        <v>14215.856140478787</v>
      </c>
      <c r="BO33" s="27">
        <f t="shared" si="78"/>
        <v>11896.079525903042</v>
      </c>
      <c r="BP33" s="27">
        <f t="shared" ref="BP33:BQ33" si="79">(BP30*$C$9)*$C$8</f>
        <v>9677.431919404884</v>
      </c>
      <c r="BQ33" s="27">
        <f t="shared" si="79"/>
        <v>7661.0423290618946</v>
      </c>
      <c r="BR33" s="27">
        <f t="shared" ref="BR33:BU33" si="80">(BR30*$C$9)*$C$8</f>
        <v>5745.7817467964906</v>
      </c>
      <c r="BS33" s="27">
        <f t="shared" si="80"/>
        <v>3830.521164531086</v>
      </c>
      <c r="BT33" s="27">
        <f t="shared" si="80"/>
        <v>1915.2605822656824</v>
      </c>
      <c r="BU33" s="27">
        <f t="shared" si="80"/>
        <v>478.8151455666295</v>
      </c>
    </row>
    <row r="34" spans="2:73">
      <c r="B34" s="6" t="s">
        <v>5</v>
      </c>
      <c r="D34" s="26">
        <f>(D30*$C$7)*$C$6</f>
        <v>0</v>
      </c>
      <c r="E34" s="27">
        <f t="shared" ref="E34:BP34" si="81">(E30*$C$7)*$C$6</f>
        <v>0</v>
      </c>
      <c r="F34" s="27">
        <f t="shared" si="81"/>
        <v>0</v>
      </c>
      <c r="G34" s="27">
        <f t="shared" si="81"/>
        <v>0</v>
      </c>
      <c r="H34" s="27">
        <f t="shared" si="81"/>
        <v>746775.0349877777</v>
      </c>
      <c r="I34" s="27">
        <f t="shared" si="81"/>
        <v>1478003.5305795914</v>
      </c>
      <c r="J34" s="27">
        <f t="shared" si="81"/>
        <v>1446910.4517876625</v>
      </c>
      <c r="K34" s="27">
        <f t="shared" si="81"/>
        <v>1415817.372995734</v>
      </c>
      <c r="L34" s="27">
        <f t="shared" si="81"/>
        <v>1384724.294203805</v>
      </c>
      <c r="M34" s="27">
        <f t="shared" si="81"/>
        <v>1353631.2154118766</v>
      </c>
      <c r="N34" s="27">
        <f t="shared" si="81"/>
        <v>1322538.1366199476</v>
      </c>
      <c r="O34" s="27">
        <f t="shared" si="81"/>
        <v>1291445.0578280191</v>
      </c>
      <c r="P34" s="27">
        <f t="shared" si="81"/>
        <v>1260351.9790360904</v>
      </c>
      <c r="Q34" s="27">
        <f t="shared" si="81"/>
        <v>1229258.900244162</v>
      </c>
      <c r="R34" s="27">
        <f t="shared" si="81"/>
        <v>1198165.821452233</v>
      </c>
      <c r="S34" s="27">
        <f t="shared" si="81"/>
        <v>1167072.7426603043</v>
      </c>
      <c r="T34" s="27">
        <f t="shared" si="81"/>
        <v>1135979.6638683754</v>
      </c>
      <c r="U34" s="27">
        <f t="shared" si="81"/>
        <v>1104886.5850764466</v>
      </c>
      <c r="V34" s="27">
        <f t="shared" si="81"/>
        <v>1073793.5062845177</v>
      </c>
      <c r="W34" s="27">
        <f t="shared" si="81"/>
        <v>1042810.9604380487</v>
      </c>
      <c r="X34" s="27">
        <f t="shared" si="81"/>
        <v>1012049.4804824993</v>
      </c>
      <c r="Y34" s="27">
        <f t="shared" si="81"/>
        <v>981398.53347240994</v>
      </c>
      <c r="Z34" s="27">
        <f t="shared" si="81"/>
        <v>950747.58646232041</v>
      </c>
      <c r="AA34" s="27">
        <f t="shared" si="81"/>
        <v>920096.63945223088</v>
      </c>
      <c r="AB34" s="27">
        <f t="shared" si="81"/>
        <v>889667.65751906089</v>
      </c>
      <c r="AC34" s="27">
        <f t="shared" si="81"/>
        <v>859682.60573973006</v>
      </c>
      <c r="AD34" s="27">
        <f t="shared" si="81"/>
        <v>829919.51903731877</v>
      </c>
      <c r="AE34" s="27">
        <f t="shared" si="81"/>
        <v>800156.4323349077</v>
      </c>
      <c r="AF34" s="27">
        <f t="shared" si="81"/>
        <v>770393.34563249641</v>
      </c>
      <c r="AG34" s="27">
        <f t="shared" si="81"/>
        <v>740754.88915698929</v>
      </c>
      <c r="AH34" s="27">
        <f t="shared" si="81"/>
        <v>711365.69313529076</v>
      </c>
      <c r="AI34" s="27">
        <f t="shared" si="81"/>
        <v>682101.12734049628</v>
      </c>
      <c r="AJ34" s="27">
        <f t="shared" si="81"/>
        <v>652836.56154570193</v>
      </c>
      <c r="AK34" s="27">
        <f t="shared" si="81"/>
        <v>623571.99575090746</v>
      </c>
      <c r="AL34" s="27">
        <f t="shared" si="81"/>
        <v>594717.62213405268</v>
      </c>
      <c r="AM34" s="27">
        <f t="shared" si="81"/>
        <v>566683.63287307683</v>
      </c>
      <c r="AN34" s="27">
        <f t="shared" si="81"/>
        <v>539059.83579004067</v>
      </c>
      <c r="AO34" s="27">
        <f t="shared" si="81"/>
        <v>511436.03870700445</v>
      </c>
      <c r="AP34" s="27">
        <f t="shared" si="81"/>
        <v>483812.24162396829</v>
      </c>
      <c r="AQ34" s="27">
        <f t="shared" si="81"/>
        <v>456282.15197782917</v>
      </c>
      <c r="AR34" s="27">
        <f t="shared" si="81"/>
        <v>428939.47720548435</v>
      </c>
      <c r="AS34" s="27">
        <f t="shared" si="81"/>
        <v>401690.50987003674</v>
      </c>
      <c r="AT34" s="27">
        <f t="shared" si="81"/>
        <v>374441.54253458907</v>
      </c>
      <c r="AU34" s="27">
        <f t="shared" si="81"/>
        <v>347192.5751991414</v>
      </c>
      <c r="AV34" s="27">
        <f t="shared" si="81"/>
        <v>319977.61361253815</v>
      </c>
      <c r="AW34" s="27">
        <f t="shared" si="81"/>
        <v>292830.66352362389</v>
      </c>
      <c r="AX34" s="27">
        <f t="shared" si="81"/>
        <v>265717.71918355406</v>
      </c>
      <c r="AY34" s="27">
        <f t="shared" si="81"/>
        <v>238604.77484348425</v>
      </c>
      <c r="AZ34" s="27">
        <f t="shared" si="81"/>
        <v>211491.83050341444</v>
      </c>
      <c r="BA34" s="27">
        <f t="shared" si="81"/>
        <v>184513.60049321761</v>
      </c>
      <c r="BB34" s="27">
        <f t="shared" si="81"/>
        <v>157804.79914276692</v>
      </c>
      <c r="BC34" s="27">
        <f t="shared" si="81"/>
        <v>131230.71212218923</v>
      </c>
      <c r="BD34" s="27">
        <f t="shared" si="81"/>
        <v>104656.62510161156</v>
      </c>
      <c r="BE34" s="27">
        <f t="shared" si="81"/>
        <v>78082.538081033854</v>
      </c>
      <c r="BF34" s="27">
        <f t="shared" si="81"/>
        <v>57234.658036997847</v>
      </c>
      <c r="BG34" s="27">
        <f t="shared" si="81"/>
        <v>47839.191946045124</v>
      </c>
      <c r="BH34" s="27">
        <f t="shared" si="81"/>
        <v>44169.932831634062</v>
      </c>
      <c r="BI34" s="27">
        <f t="shared" si="81"/>
        <v>40500.673717222999</v>
      </c>
      <c r="BJ34" s="27">
        <f t="shared" si="81"/>
        <v>36831.414602811936</v>
      </c>
      <c r="BK34" s="27">
        <f t="shared" si="81"/>
        <v>33171.228034228254</v>
      </c>
      <c r="BL34" s="27">
        <f t="shared" si="81"/>
        <v>29529.186557299334</v>
      </c>
      <c r="BM34" s="27">
        <f t="shared" si="81"/>
        <v>25896.217626197806</v>
      </c>
      <c r="BN34" s="27">
        <f t="shared" si="81"/>
        <v>22263.248695096285</v>
      </c>
      <c r="BO34" s="27">
        <f t="shared" si="81"/>
        <v>18630.279763994757</v>
      </c>
      <c r="BP34" s="27">
        <f t="shared" si="81"/>
        <v>15155.687524023971</v>
      </c>
      <c r="BQ34" s="27">
        <f t="shared" ref="BQ34" si="82">(BQ30*$C$7)*$C$6</f>
        <v>11997.848666314672</v>
      </c>
      <c r="BR34" s="27">
        <f t="shared" ref="BR34:BU34" si="83">(BR30*$C$7)*$C$6</f>
        <v>8998.3864997361106</v>
      </c>
      <c r="BS34" s="27">
        <f t="shared" si="83"/>
        <v>5998.9243331575526</v>
      </c>
      <c r="BT34" s="27">
        <f t="shared" si="83"/>
        <v>2999.462166578995</v>
      </c>
      <c r="BU34" s="27">
        <f t="shared" si="83"/>
        <v>749.86554164507572</v>
      </c>
    </row>
    <row r="35" spans="2:73">
      <c r="B35" s="6"/>
      <c r="D35" s="26"/>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row>
    <row r="36" spans="2:73">
      <c r="B36" s="6" t="s">
        <v>10</v>
      </c>
      <c r="D36" s="26">
        <f>D26</f>
        <v>0</v>
      </c>
      <c r="E36" s="27">
        <f>D38+D23/2</f>
        <v>0</v>
      </c>
      <c r="F36" s="27">
        <f t="shared" ref="F36:N36" si="84">E38</f>
        <v>0</v>
      </c>
      <c r="G36" s="27">
        <f t="shared" si="84"/>
        <v>0</v>
      </c>
      <c r="H36" s="27">
        <f>H26</f>
        <v>20959675.13016</v>
      </c>
      <c r="I36" s="27">
        <f>H38+H23/2</f>
        <v>38565802.239494398</v>
      </c>
      <c r="J36" s="27">
        <f t="shared" si="84"/>
        <v>35480538.060334846</v>
      </c>
      <c r="K36" s="27">
        <f t="shared" si="84"/>
        <v>32642095.015508059</v>
      </c>
      <c r="L36" s="27">
        <f t="shared" si="84"/>
        <v>30030727.414267413</v>
      </c>
      <c r="M36" s="27">
        <f t="shared" si="84"/>
        <v>27628269.22112602</v>
      </c>
      <c r="N36" s="27">
        <f t="shared" si="84"/>
        <v>25418007.683435939</v>
      </c>
      <c r="O36" s="27">
        <f>N38</f>
        <v>23384567.068761066</v>
      </c>
      <c r="P36" s="27">
        <f t="shared" ref="P36" si="85">O38</f>
        <v>21513801.70326018</v>
      </c>
      <c r="Q36" s="27">
        <f>P38</f>
        <v>19792697.566999365</v>
      </c>
      <c r="R36" s="27">
        <f t="shared" ref="R36:BQ36" si="86">Q38</f>
        <v>18209281.761639416</v>
      </c>
      <c r="S36" s="27">
        <f t="shared" si="86"/>
        <v>16752539.220708262</v>
      </c>
      <c r="T36" s="27">
        <f t="shared" si="86"/>
        <v>15412336.083051601</v>
      </c>
      <c r="U36" s="27">
        <f t="shared" si="86"/>
        <v>14179349.196407473</v>
      </c>
      <c r="V36" s="27">
        <f t="shared" si="86"/>
        <v>13045001.260694874</v>
      </c>
      <c r="W36" s="27">
        <f t="shared" si="86"/>
        <v>12001401.159839284</v>
      </c>
      <c r="X36" s="27">
        <f t="shared" si="86"/>
        <v>11041289.067052141</v>
      </c>
      <c r="Y36" s="27">
        <f t="shared" si="86"/>
        <v>10157985.941687969</v>
      </c>
      <c r="Z36" s="27">
        <f t="shared" si="86"/>
        <v>9345347.0663529318</v>
      </c>
      <c r="AA36" s="27">
        <f t="shared" si="86"/>
        <v>8597719.3010446969</v>
      </c>
      <c r="AB36" s="27">
        <f t="shared" si="86"/>
        <v>7909901.7569611212</v>
      </c>
      <c r="AC36" s="27">
        <f t="shared" si="86"/>
        <v>7277109.6164042316</v>
      </c>
      <c r="AD36" s="27">
        <f t="shared" si="86"/>
        <v>6694940.8470918927</v>
      </c>
      <c r="AE36" s="27">
        <f t="shared" si="86"/>
        <v>6159345.5793245416</v>
      </c>
      <c r="AF36" s="27">
        <f t="shared" si="86"/>
        <v>5666597.9329785779</v>
      </c>
      <c r="AG36" s="27">
        <f t="shared" si="86"/>
        <v>5213270.0983402915</v>
      </c>
      <c r="AH36" s="27">
        <f t="shared" si="86"/>
        <v>4796208.4904730683</v>
      </c>
      <c r="AI36" s="27">
        <f t="shared" si="86"/>
        <v>4412511.811235223</v>
      </c>
      <c r="AJ36" s="27">
        <f t="shared" si="86"/>
        <v>4059510.8663364053</v>
      </c>
      <c r="AK36" s="27">
        <f t="shared" si="86"/>
        <v>3734749.9970294926</v>
      </c>
      <c r="AL36" s="27">
        <f t="shared" si="86"/>
        <v>3435969.9972671331</v>
      </c>
      <c r="AM36" s="27">
        <f t="shared" si="86"/>
        <v>3161092.3974857624</v>
      </c>
      <c r="AN36" s="27">
        <f t="shared" si="86"/>
        <v>2908205.0056869015</v>
      </c>
      <c r="AO36" s="27">
        <f t="shared" si="86"/>
        <v>2675548.6052319496</v>
      </c>
      <c r="AP36" s="27">
        <f t="shared" si="86"/>
        <v>2461504.7168133939</v>
      </c>
      <c r="AQ36" s="27">
        <f t="shared" si="86"/>
        <v>2264584.3394683222</v>
      </c>
      <c r="AR36" s="27">
        <f t="shared" si="86"/>
        <v>2083417.5923108566</v>
      </c>
      <c r="AS36" s="27">
        <f t="shared" si="86"/>
        <v>1916744.1849259881</v>
      </c>
      <c r="AT36" s="27">
        <f t="shared" si="86"/>
        <v>1763404.6501319089</v>
      </c>
      <c r="AU36" s="27">
        <f t="shared" si="86"/>
        <v>1622332.2781213562</v>
      </c>
      <c r="AV36" s="27">
        <f t="shared" si="86"/>
        <v>1492545.6958716477</v>
      </c>
      <c r="AW36" s="27">
        <f t="shared" si="86"/>
        <v>1373142.0402019159</v>
      </c>
      <c r="AX36" s="27">
        <f t="shared" si="86"/>
        <v>1263290.6769857625</v>
      </c>
      <c r="AY36" s="27">
        <f t="shared" si="86"/>
        <v>1162227.4228269015</v>
      </c>
      <c r="AZ36" s="27">
        <f t="shared" si="86"/>
        <v>1069249.2290007495</v>
      </c>
      <c r="BA36" s="27">
        <f t="shared" si="86"/>
        <v>983709.2906806895</v>
      </c>
      <c r="BB36" s="27">
        <f t="shared" si="86"/>
        <v>905012.54742623435</v>
      </c>
      <c r="BC36" s="27">
        <f t="shared" si="86"/>
        <v>832611.54363213561</v>
      </c>
      <c r="BD36" s="27">
        <f t="shared" si="86"/>
        <v>766002.62014156475</v>
      </c>
      <c r="BE36" s="27">
        <f t="shared" si="86"/>
        <v>704722.41053023958</v>
      </c>
      <c r="BF36" s="27">
        <f t="shared" si="86"/>
        <v>648344.61768782046</v>
      </c>
      <c r="BG36" s="27">
        <f t="shared" si="86"/>
        <v>596477.04827279481</v>
      </c>
      <c r="BH36" s="27">
        <f t="shared" si="86"/>
        <v>548758.88441097119</v>
      </c>
      <c r="BI36" s="27">
        <f t="shared" si="86"/>
        <v>504858.1736580935</v>
      </c>
      <c r="BJ36" s="27">
        <f t="shared" si="86"/>
        <v>464469.51976544602</v>
      </c>
      <c r="BK36" s="27">
        <f t="shared" si="86"/>
        <v>427311.95818421035</v>
      </c>
      <c r="BL36" s="27">
        <f t="shared" si="86"/>
        <v>393127.00152947352</v>
      </c>
      <c r="BM36" s="27">
        <f t="shared" si="86"/>
        <v>361676.84140711563</v>
      </c>
      <c r="BN36" s="27">
        <f t="shared" si="86"/>
        <v>332742.69409454637</v>
      </c>
      <c r="BO36" s="27">
        <f t="shared" si="86"/>
        <v>306123.27856698266</v>
      </c>
      <c r="BP36" s="27">
        <f t="shared" si="86"/>
        <v>281633.41628162406</v>
      </c>
      <c r="BQ36" s="27">
        <f t="shared" si="86"/>
        <v>259102.74297909412</v>
      </c>
      <c r="BR36" s="27">
        <f t="shared" ref="BR36" si="87">BQ38</f>
        <v>238374.52354076659</v>
      </c>
      <c r="BS36" s="27">
        <f t="shared" ref="BS36" si="88">BR38</f>
        <v>219304.56165750526</v>
      </c>
      <c r="BT36" s="27">
        <f t="shared" ref="BT36" si="89">BS38</f>
        <v>201760.19672490485</v>
      </c>
      <c r="BU36" s="27">
        <f t="shared" ref="BU36" si="90">BT38</f>
        <v>185619.38098691247</v>
      </c>
    </row>
    <row r="37" spans="2:73">
      <c r="B37" s="6" t="s">
        <v>13</v>
      </c>
      <c r="C37" s="55"/>
      <c r="D37" s="27">
        <f>D36*$C$12*2</f>
        <v>0</v>
      </c>
      <c r="E37" s="27">
        <f t="shared" ref="E37:G37" si="91">E36*$C$12*2</f>
        <v>0</v>
      </c>
      <c r="F37" s="27">
        <f t="shared" si="91"/>
        <v>0</v>
      </c>
      <c r="G37" s="27">
        <f t="shared" si="91"/>
        <v>0</v>
      </c>
      <c r="H37" s="27">
        <f>H36*$C$12*2</f>
        <v>3353548.0208256003</v>
      </c>
      <c r="I37" s="27">
        <f>I36*$C$12</f>
        <v>3085264.1791595519</v>
      </c>
      <c r="J37" s="27">
        <f t="shared" ref="J37:BU37" si="92">J36*$C$12</f>
        <v>2838443.0448267879</v>
      </c>
      <c r="K37" s="27">
        <f t="shared" si="92"/>
        <v>2611367.6012406447</v>
      </c>
      <c r="L37" s="27">
        <f t="shared" si="92"/>
        <v>2402458.1931413929</v>
      </c>
      <c r="M37" s="27">
        <f t="shared" si="92"/>
        <v>2210261.5376900816</v>
      </c>
      <c r="N37" s="27">
        <f t="shared" si="92"/>
        <v>2033440.6146748753</v>
      </c>
      <c r="O37" s="27">
        <f t="shared" si="92"/>
        <v>1870765.3655008853</v>
      </c>
      <c r="P37" s="27">
        <f t="shared" si="92"/>
        <v>1721104.1362608145</v>
      </c>
      <c r="Q37" s="27">
        <f t="shared" si="92"/>
        <v>1583415.8053599491</v>
      </c>
      <c r="R37" s="27">
        <f t="shared" si="92"/>
        <v>1456742.5409311533</v>
      </c>
      <c r="S37" s="27">
        <f t="shared" si="92"/>
        <v>1340203.137656661</v>
      </c>
      <c r="T37" s="27">
        <f t="shared" si="92"/>
        <v>1232986.8866441282</v>
      </c>
      <c r="U37" s="27">
        <f t="shared" si="92"/>
        <v>1134347.9357125978</v>
      </c>
      <c r="V37" s="27">
        <f t="shared" si="92"/>
        <v>1043600.10085559</v>
      </c>
      <c r="W37" s="27">
        <f t="shared" si="92"/>
        <v>960112.09278714273</v>
      </c>
      <c r="X37" s="27">
        <f t="shared" si="92"/>
        <v>883303.12536417134</v>
      </c>
      <c r="Y37" s="27">
        <f t="shared" si="92"/>
        <v>812638.87533503759</v>
      </c>
      <c r="Z37" s="27">
        <f t="shared" si="92"/>
        <v>747627.76530823461</v>
      </c>
      <c r="AA37" s="27">
        <f t="shared" si="92"/>
        <v>687817.54408357572</v>
      </c>
      <c r="AB37" s="27">
        <f t="shared" si="92"/>
        <v>632792.1405568897</v>
      </c>
      <c r="AC37" s="27">
        <f t="shared" si="92"/>
        <v>582168.76931233855</v>
      </c>
      <c r="AD37" s="27">
        <f t="shared" si="92"/>
        <v>535595.26776735147</v>
      </c>
      <c r="AE37" s="27">
        <f t="shared" si="92"/>
        <v>492747.64634596335</v>
      </c>
      <c r="AF37" s="27">
        <f t="shared" si="92"/>
        <v>453327.83463828627</v>
      </c>
      <c r="AG37" s="27">
        <f t="shared" si="92"/>
        <v>417061.60786722333</v>
      </c>
      <c r="AH37" s="27">
        <f t="shared" si="92"/>
        <v>383696.67923784547</v>
      </c>
      <c r="AI37" s="27">
        <f t="shared" si="92"/>
        <v>353000.94489881786</v>
      </c>
      <c r="AJ37" s="27">
        <f t="shared" si="92"/>
        <v>324760.86930691241</v>
      </c>
      <c r="AK37" s="27">
        <f t="shared" si="92"/>
        <v>298779.99976235942</v>
      </c>
      <c r="AL37" s="27">
        <f t="shared" si="92"/>
        <v>274877.59978137066</v>
      </c>
      <c r="AM37" s="27">
        <f t="shared" si="92"/>
        <v>252887.391798861</v>
      </c>
      <c r="AN37" s="27">
        <f t="shared" si="92"/>
        <v>232656.40045495212</v>
      </c>
      <c r="AO37" s="27">
        <f t="shared" si="92"/>
        <v>214043.88841855596</v>
      </c>
      <c r="AP37" s="27">
        <f t="shared" si="92"/>
        <v>196920.37734507152</v>
      </c>
      <c r="AQ37" s="27">
        <f t="shared" si="92"/>
        <v>181166.74715746578</v>
      </c>
      <c r="AR37" s="27">
        <f t="shared" si="92"/>
        <v>166673.40738486854</v>
      </c>
      <c r="AS37" s="27">
        <f t="shared" si="92"/>
        <v>153339.53479407905</v>
      </c>
      <c r="AT37" s="27">
        <f t="shared" si="92"/>
        <v>141072.37201055273</v>
      </c>
      <c r="AU37" s="27">
        <f t="shared" si="92"/>
        <v>129786.58224970849</v>
      </c>
      <c r="AV37" s="27">
        <f t="shared" si="92"/>
        <v>119403.65566973182</v>
      </c>
      <c r="AW37" s="27">
        <f t="shared" si="92"/>
        <v>109851.36321615327</v>
      </c>
      <c r="AX37" s="27">
        <f t="shared" si="92"/>
        <v>101063.254158861</v>
      </c>
      <c r="AY37" s="27">
        <f t="shared" si="92"/>
        <v>92978.193826152128</v>
      </c>
      <c r="AZ37" s="27">
        <f t="shared" si="92"/>
        <v>85539.93832005997</v>
      </c>
      <c r="BA37" s="27">
        <f t="shared" si="92"/>
        <v>78696.743254455156</v>
      </c>
      <c r="BB37" s="27">
        <f t="shared" si="92"/>
        <v>72401.003794098753</v>
      </c>
      <c r="BC37" s="27">
        <f t="shared" si="92"/>
        <v>66608.923490570844</v>
      </c>
      <c r="BD37" s="27">
        <f t="shared" si="92"/>
        <v>61280.209611325183</v>
      </c>
      <c r="BE37" s="27">
        <f t="shared" si="92"/>
        <v>56377.79284241917</v>
      </c>
      <c r="BF37" s="27">
        <f t="shared" si="92"/>
        <v>51867.569415025639</v>
      </c>
      <c r="BG37" s="27">
        <f t="shared" si="92"/>
        <v>47718.163861823588</v>
      </c>
      <c r="BH37" s="27">
        <f t="shared" si="92"/>
        <v>43900.710752877698</v>
      </c>
      <c r="BI37" s="27">
        <f t="shared" si="92"/>
        <v>40388.653892647482</v>
      </c>
      <c r="BJ37" s="27">
        <f t="shared" si="92"/>
        <v>37157.561581235685</v>
      </c>
      <c r="BK37" s="27">
        <f t="shared" si="92"/>
        <v>34184.95665473683</v>
      </c>
      <c r="BL37" s="27">
        <f t="shared" si="92"/>
        <v>31450.160122357884</v>
      </c>
      <c r="BM37" s="27">
        <f t="shared" si="92"/>
        <v>28934.14731256925</v>
      </c>
      <c r="BN37" s="27">
        <f t="shared" si="92"/>
        <v>26619.415527563709</v>
      </c>
      <c r="BO37" s="27">
        <f t="shared" si="92"/>
        <v>24489.862285358613</v>
      </c>
      <c r="BP37" s="27">
        <f t="shared" si="92"/>
        <v>22530.673302529925</v>
      </c>
      <c r="BQ37" s="27">
        <f t="shared" si="92"/>
        <v>20728.219438327531</v>
      </c>
      <c r="BR37" s="27">
        <f t="shared" si="92"/>
        <v>19069.961883261327</v>
      </c>
      <c r="BS37" s="27">
        <f t="shared" si="92"/>
        <v>17544.36493260042</v>
      </c>
      <c r="BT37" s="27">
        <f t="shared" si="92"/>
        <v>16140.815737992389</v>
      </c>
      <c r="BU37" s="27">
        <f t="shared" si="92"/>
        <v>14849.550478952997</v>
      </c>
    </row>
    <row r="38" spans="2:73">
      <c r="B38" s="6" t="s">
        <v>11</v>
      </c>
      <c r="D38" s="27">
        <f t="shared" ref="D38:BO38" si="93">IF((D36-D37)&gt;0,D36-D37,0)</f>
        <v>0</v>
      </c>
      <c r="E38" s="27">
        <f t="shared" si="93"/>
        <v>0</v>
      </c>
      <c r="F38" s="27">
        <f t="shared" si="93"/>
        <v>0</v>
      </c>
      <c r="G38" s="27">
        <f t="shared" si="93"/>
        <v>0</v>
      </c>
      <c r="H38" s="27">
        <f t="shared" si="93"/>
        <v>17606127.109334402</v>
      </c>
      <c r="I38" s="27">
        <f t="shared" si="93"/>
        <v>35480538.060334846</v>
      </c>
      <c r="J38" s="27">
        <f t="shared" si="93"/>
        <v>32642095.015508059</v>
      </c>
      <c r="K38" s="27">
        <f t="shared" si="93"/>
        <v>30030727.414267413</v>
      </c>
      <c r="L38" s="27">
        <f t="shared" si="93"/>
        <v>27628269.22112602</v>
      </c>
      <c r="M38" s="27">
        <f t="shared" si="93"/>
        <v>25418007.683435939</v>
      </c>
      <c r="N38" s="27">
        <f t="shared" si="93"/>
        <v>23384567.068761066</v>
      </c>
      <c r="O38" s="27">
        <f t="shared" si="93"/>
        <v>21513801.70326018</v>
      </c>
      <c r="P38" s="27">
        <f t="shared" si="93"/>
        <v>19792697.566999365</v>
      </c>
      <c r="Q38" s="27">
        <f t="shared" si="93"/>
        <v>18209281.761639416</v>
      </c>
      <c r="R38" s="27">
        <f t="shared" si="93"/>
        <v>16752539.220708262</v>
      </c>
      <c r="S38" s="27">
        <f t="shared" si="93"/>
        <v>15412336.083051601</v>
      </c>
      <c r="T38" s="27">
        <f t="shared" si="93"/>
        <v>14179349.196407473</v>
      </c>
      <c r="U38" s="27">
        <f t="shared" si="93"/>
        <v>13045001.260694874</v>
      </c>
      <c r="V38" s="27">
        <f t="shared" si="93"/>
        <v>12001401.159839284</v>
      </c>
      <c r="W38" s="27">
        <f t="shared" si="93"/>
        <v>11041289.067052141</v>
      </c>
      <c r="X38" s="27">
        <f t="shared" si="93"/>
        <v>10157985.941687969</v>
      </c>
      <c r="Y38" s="27">
        <f t="shared" si="93"/>
        <v>9345347.0663529318</v>
      </c>
      <c r="Z38" s="27">
        <f t="shared" si="93"/>
        <v>8597719.3010446969</v>
      </c>
      <c r="AA38" s="27">
        <f t="shared" si="93"/>
        <v>7909901.7569611212</v>
      </c>
      <c r="AB38" s="27">
        <f t="shared" si="93"/>
        <v>7277109.6164042316</v>
      </c>
      <c r="AC38" s="27">
        <f t="shared" si="93"/>
        <v>6694940.8470918927</v>
      </c>
      <c r="AD38" s="27">
        <f t="shared" si="93"/>
        <v>6159345.5793245416</v>
      </c>
      <c r="AE38" s="27">
        <f t="shared" si="93"/>
        <v>5666597.9329785779</v>
      </c>
      <c r="AF38" s="27">
        <f t="shared" si="93"/>
        <v>5213270.0983402915</v>
      </c>
      <c r="AG38" s="27">
        <f t="shared" si="93"/>
        <v>4796208.4904730683</v>
      </c>
      <c r="AH38" s="27">
        <f t="shared" si="93"/>
        <v>4412511.811235223</v>
      </c>
      <c r="AI38" s="27">
        <f t="shared" si="93"/>
        <v>4059510.8663364053</v>
      </c>
      <c r="AJ38" s="27">
        <f t="shared" si="93"/>
        <v>3734749.9970294926</v>
      </c>
      <c r="AK38" s="27">
        <f t="shared" si="93"/>
        <v>3435969.9972671331</v>
      </c>
      <c r="AL38" s="27">
        <f t="shared" si="93"/>
        <v>3161092.3974857624</v>
      </c>
      <c r="AM38" s="27">
        <f t="shared" si="93"/>
        <v>2908205.0056869015</v>
      </c>
      <c r="AN38" s="27">
        <f t="shared" si="93"/>
        <v>2675548.6052319496</v>
      </c>
      <c r="AO38" s="27">
        <f t="shared" si="93"/>
        <v>2461504.7168133939</v>
      </c>
      <c r="AP38" s="27">
        <f t="shared" si="93"/>
        <v>2264584.3394683222</v>
      </c>
      <c r="AQ38" s="27">
        <f t="shared" si="93"/>
        <v>2083417.5923108566</v>
      </c>
      <c r="AR38" s="27">
        <f t="shared" si="93"/>
        <v>1916744.1849259881</v>
      </c>
      <c r="AS38" s="27">
        <f t="shared" si="93"/>
        <v>1763404.6501319089</v>
      </c>
      <c r="AT38" s="27">
        <f t="shared" si="93"/>
        <v>1622332.2781213562</v>
      </c>
      <c r="AU38" s="27">
        <f t="shared" si="93"/>
        <v>1492545.6958716477</v>
      </c>
      <c r="AV38" s="27">
        <f t="shared" si="93"/>
        <v>1373142.0402019159</v>
      </c>
      <c r="AW38" s="27">
        <f t="shared" si="93"/>
        <v>1263290.6769857625</v>
      </c>
      <c r="AX38" s="27">
        <f t="shared" si="93"/>
        <v>1162227.4228269015</v>
      </c>
      <c r="AY38" s="27">
        <f t="shared" si="93"/>
        <v>1069249.2290007495</v>
      </c>
      <c r="AZ38" s="27">
        <f t="shared" si="93"/>
        <v>983709.2906806895</v>
      </c>
      <c r="BA38" s="27">
        <f t="shared" si="93"/>
        <v>905012.54742623435</v>
      </c>
      <c r="BB38" s="27">
        <f t="shared" si="93"/>
        <v>832611.54363213561</v>
      </c>
      <c r="BC38" s="27">
        <f t="shared" si="93"/>
        <v>766002.62014156475</v>
      </c>
      <c r="BD38" s="27">
        <f t="shared" si="93"/>
        <v>704722.41053023958</v>
      </c>
      <c r="BE38" s="27">
        <f t="shared" si="93"/>
        <v>648344.61768782046</v>
      </c>
      <c r="BF38" s="27">
        <f t="shared" si="93"/>
        <v>596477.04827279481</v>
      </c>
      <c r="BG38" s="27">
        <f t="shared" si="93"/>
        <v>548758.88441097119</v>
      </c>
      <c r="BH38" s="27">
        <f t="shared" si="93"/>
        <v>504858.1736580935</v>
      </c>
      <c r="BI38" s="27">
        <f t="shared" si="93"/>
        <v>464469.51976544602</v>
      </c>
      <c r="BJ38" s="27">
        <f t="shared" si="93"/>
        <v>427311.95818421035</v>
      </c>
      <c r="BK38" s="27">
        <f t="shared" si="93"/>
        <v>393127.00152947352</v>
      </c>
      <c r="BL38" s="27">
        <f t="shared" si="93"/>
        <v>361676.84140711563</v>
      </c>
      <c r="BM38" s="27">
        <f t="shared" si="93"/>
        <v>332742.69409454637</v>
      </c>
      <c r="BN38" s="27">
        <f t="shared" si="93"/>
        <v>306123.27856698266</v>
      </c>
      <c r="BO38" s="27">
        <f t="shared" si="93"/>
        <v>281633.41628162406</v>
      </c>
      <c r="BP38" s="27">
        <f t="shared" ref="BP38:BQ38" si="94">IF((BP36-BP37)&gt;0,BP36-BP37,0)</f>
        <v>259102.74297909412</v>
      </c>
      <c r="BQ38" s="27">
        <f t="shared" si="94"/>
        <v>238374.52354076659</v>
      </c>
      <c r="BR38" s="27">
        <f t="shared" ref="BR38:BU38" si="95">IF((BR36-BR37)&gt;0,BR36-BR37,0)</f>
        <v>219304.56165750526</v>
      </c>
      <c r="BS38" s="27">
        <f t="shared" si="95"/>
        <v>201760.19672490485</v>
      </c>
      <c r="BT38" s="27">
        <f t="shared" si="95"/>
        <v>185619.38098691247</v>
      </c>
      <c r="BU38" s="27">
        <f t="shared" si="95"/>
        <v>170769.83050795947</v>
      </c>
    </row>
    <row r="39" spans="2:73">
      <c r="B39" s="6"/>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row>
    <row r="40" spans="2:73">
      <c r="B40" s="6" t="s">
        <v>12</v>
      </c>
      <c r="D40" s="27">
        <f t="shared" ref="D40:BO40" si="96">D34+D32-D37</f>
        <v>0</v>
      </c>
      <c r="E40" s="27">
        <f t="shared" si="96"/>
        <v>0</v>
      </c>
      <c r="F40" s="27">
        <f t="shared" si="96"/>
        <v>0</v>
      </c>
      <c r="G40" s="27">
        <f t="shared" si="96"/>
        <v>0</v>
      </c>
      <c r="H40" s="27">
        <f t="shared" si="96"/>
        <v>-2174924.6692832559</v>
      </c>
      <c r="I40" s="27">
        <f t="shared" si="96"/>
        <v>-743564.015470827</v>
      </c>
      <c r="J40" s="27">
        <f t="shared" si="96"/>
        <v>-527835.95992999244</v>
      </c>
      <c r="K40" s="27">
        <f t="shared" si="96"/>
        <v>-331853.59513577772</v>
      </c>
      <c r="L40" s="27">
        <f t="shared" si="96"/>
        <v>-154037.2658284544</v>
      </c>
      <c r="M40" s="27">
        <f t="shared" si="96"/>
        <v>7066.3108309283853</v>
      </c>
      <c r="N40" s="27">
        <f t="shared" si="96"/>
        <v>152794.15505420533</v>
      </c>
      <c r="O40" s="27">
        <f t="shared" si="96"/>
        <v>284376.32543626684</v>
      </c>
      <c r="P40" s="27">
        <f t="shared" si="96"/>
        <v>402944.47588440916</v>
      </c>
      <c r="Q40" s="27">
        <f t="shared" si="96"/>
        <v>509539.72799334605</v>
      </c>
      <c r="R40" s="27">
        <f t="shared" si="96"/>
        <v>605119.91363021289</v>
      </c>
      <c r="S40" s="27">
        <f t="shared" si="96"/>
        <v>690566.23811277654</v>
      </c>
      <c r="T40" s="27">
        <f t="shared" si="96"/>
        <v>766689.41033338034</v>
      </c>
      <c r="U40" s="27">
        <f t="shared" si="96"/>
        <v>834235.28247298207</v>
      </c>
      <c r="V40" s="27">
        <f t="shared" si="96"/>
        <v>893890.03853806097</v>
      </c>
      <c r="W40" s="27">
        <f t="shared" si="96"/>
        <v>940254.78156782745</v>
      </c>
      <c r="X40" s="27">
        <f t="shared" si="96"/>
        <v>980161.54984303797</v>
      </c>
      <c r="Y40" s="27">
        <f t="shared" si="96"/>
        <v>1020174.8528620825</v>
      </c>
      <c r="Z40" s="27">
        <f t="shared" si="96"/>
        <v>1054535.0158787959</v>
      </c>
      <c r="AA40" s="27">
        <f t="shared" si="96"/>
        <v>1083694.2900933651</v>
      </c>
      <c r="AB40" s="27">
        <f t="shared" si="96"/>
        <v>1095959.3185246815</v>
      </c>
      <c r="AC40" s="27">
        <f t="shared" si="96"/>
        <v>1104266.2448277017</v>
      </c>
      <c r="AD40" s="27">
        <f t="shared" si="96"/>
        <v>1121076.6596702775</v>
      </c>
      <c r="AE40" s="27">
        <f t="shared" si="96"/>
        <v>1134161.1943892548</v>
      </c>
      <c r="AF40" s="27">
        <f t="shared" si="96"/>
        <v>1143817.9193945206</v>
      </c>
      <c r="AG40" s="27">
        <f t="shared" si="96"/>
        <v>1143521.7881953986</v>
      </c>
      <c r="AH40" s="27">
        <f t="shared" si="96"/>
        <v>1140573.6193084</v>
      </c>
      <c r="AI40" s="27">
        <f t="shared" si="96"/>
        <v>1142004.787852633</v>
      </c>
      <c r="AJ40" s="27">
        <f t="shared" si="96"/>
        <v>1140980.2976497442</v>
      </c>
      <c r="AK40" s="27">
        <f t="shared" si="96"/>
        <v>1137696.6013995027</v>
      </c>
      <c r="AL40" s="27">
        <f t="shared" si="96"/>
        <v>1109956.1734336624</v>
      </c>
      <c r="AM40" s="27">
        <f t="shared" si="96"/>
        <v>1081123.9378252213</v>
      </c>
      <c r="AN40" s="27">
        <f t="shared" si="96"/>
        <v>1073731.1320860942</v>
      </c>
      <c r="AO40" s="27">
        <f t="shared" si="96"/>
        <v>1064719.8470394542</v>
      </c>
      <c r="AP40" s="27">
        <f t="shared" si="96"/>
        <v>1054219.5610299027</v>
      </c>
      <c r="AQ40" s="27">
        <f t="shared" si="96"/>
        <v>1037237.1328548613</v>
      </c>
      <c r="AR40" s="27">
        <f t="shared" si="96"/>
        <v>1019181.8291386061</v>
      </c>
      <c r="AS40" s="27">
        <f t="shared" si="96"/>
        <v>1005266.7343939479</v>
      </c>
      <c r="AT40" s="27">
        <f t="shared" si="96"/>
        <v>990284.92984202644</v>
      </c>
      <c r="AU40" s="27">
        <f t="shared" si="96"/>
        <v>974321.75226742309</v>
      </c>
      <c r="AV40" s="27">
        <f t="shared" si="96"/>
        <v>955600.50899166032</v>
      </c>
      <c r="AW40" s="27">
        <f t="shared" si="96"/>
        <v>936116.64308718836</v>
      </c>
      <c r="AX40" s="27">
        <f t="shared" si="96"/>
        <v>917791.80780441081</v>
      </c>
      <c r="AY40" s="27">
        <f t="shared" si="96"/>
        <v>898763.92379704991</v>
      </c>
      <c r="AZ40" s="27">
        <f t="shared" si="96"/>
        <v>879089.23496307223</v>
      </c>
      <c r="BA40" s="27">
        <f t="shared" si="96"/>
        <v>851470.07058108912</v>
      </c>
      <c r="BB40" s="27">
        <f t="shared" si="96"/>
        <v>823572.87925360375</v>
      </c>
      <c r="BC40" s="27">
        <f t="shared" si="96"/>
        <v>802790.872536554</v>
      </c>
      <c r="BD40" s="27">
        <f t="shared" si="96"/>
        <v>781545.49939522205</v>
      </c>
      <c r="BE40" s="27">
        <f t="shared" si="96"/>
        <v>759873.82914355036</v>
      </c>
      <c r="BF40" s="27">
        <f t="shared" si="96"/>
        <v>425413.56271903822</v>
      </c>
      <c r="BG40" s="27">
        <f t="shared" si="96"/>
        <v>102044.89237341782</v>
      </c>
      <c r="BH40" s="27">
        <f t="shared" si="96"/>
        <v>102193.08636795267</v>
      </c>
      <c r="BI40" s="27">
        <f t="shared" si="96"/>
        <v>102035.88411377181</v>
      </c>
      <c r="BJ40" s="27">
        <f t="shared" si="96"/>
        <v>101597.71731077255</v>
      </c>
      <c r="BK40" s="27">
        <f t="shared" si="96"/>
        <v>100406.10534494411</v>
      </c>
      <c r="BL40" s="27">
        <f t="shared" si="96"/>
        <v>98994.830076650513</v>
      </c>
      <c r="BM40" s="27">
        <f t="shared" si="96"/>
        <v>97877.873955337622</v>
      </c>
      <c r="BN40" s="27">
        <f t="shared" si="96"/>
        <v>96559.636809241638</v>
      </c>
      <c r="BO40" s="27">
        <f t="shared" si="96"/>
        <v>95056.221120345217</v>
      </c>
      <c r="BP40" s="27">
        <f t="shared" ref="BP40:BQ40" si="97">BP34+BP32-BP37</f>
        <v>84742.112800384115</v>
      </c>
      <c r="BQ40" s="27">
        <f t="shared" si="97"/>
        <v>74588.022744058209</v>
      </c>
      <c r="BR40" s="27">
        <f t="shared" ref="BR40:BU40" si="98">BR34+BR32-BR37</f>
        <v>73246.818132545857</v>
      </c>
      <c r="BS40" s="27">
        <f t="shared" si="98"/>
        <v>71772.952916628201</v>
      </c>
      <c r="BT40" s="27">
        <f t="shared" si="98"/>
        <v>70177.039944657663</v>
      </c>
      <c r="BU40" s="27">
        <f t="shared" si="98"/>
        <v>27559.511820727617</v>
      </c>
    </row>
    <row r="41" spans="2:73">
      <c r="B41" s="6" t="s">
        <v>21</v>
      </c>
      <c r="C41" s="54"/>
      <c r="D41" s="27">
        <f>(D40*$C$13)/(1-$C$13)</f>
        <v>0</v>
      </c>
      <c r="E41" s="27">
        <f t="shared" ref="E41:G41" si="99">(E40*$C$13)/(1-$C$13)</f>
        <v>0</v>
      </c>
      <c r="F41" s="27">
        <f t="shared" si="99"/>
        <v>0</v>
      </c>
      <c r="G41" s="27">
        <f t="shared" si="99"/>
        <v>0</v>
      </c>
      <c r="H41" s="27">
        <f>(H40*$C$13)/(1-$C$13)</f>
        <v>-784156.51341505151</v>
      </c>
      <c r="I41" s="27">
        <f>(I40*$C$13)/(1-$C$13)</f>
        <v>-268087.70625818934</v>
      </c>
      <c r="J41" s="27">
        <f t="shared" ref="J41:BU41" si="100">(J40*$C$13)/(1-$C$13)</f>
        <v>-190308.20324006531</v>
      </c>
      <c r="K41" s="27">
        <f t="shared" si="100"/>
        <v>-119647.89484487225</v>
      </c>
      <c r="L41" s="27">
        <f t="shared" si="100"/>
        <v>-55537.245502776081</v>
      </c>
      <c r="M41" s="27">
        <f t="shared" si="100"/>
        <v>2547.7175104707785</v>
      </c>
      <c r="N41" s="27">
        <f t="shared" si="100"/>
        <v>55089.049101176068</v>
      </c>
      <c r="O41" s="27">
        <f t="shared" si="100"/>
        <v>102530.23978314384</v>
      </c>
      <c r="P41" s="27">
        <f t="shared" si="100"/>
        <v>145279.30082907269</v>
      </c>
      <c r="Q41" s="27">
        <f t="shared" si="100"/>
        <v>183711.60260984587</v>
      </c>
      <c r="R41" s="27">
        <f t="shared" si="100"/>
        <v>218172.48586667539</v>
      </c>
      <c r="S41" s="27">
        <f t="shared" si="100"/>
        <v>248979.66408147727</v>
      </c>
      <c r="T41" s="27">
        <f t="shared" si="100"/>
        <v>276425.43365761335</v>
      </c>
      <c r="U41" s="27">
        <f t="shared" si="100"/>
        <v>300778.7072861772</v>
      </c>
      <c r="V41" s="27">
        <f t="shared" si="100"/>
        <v>322286.88464297442</v>
      </c>
      <c r="W41" s="27">
        <f t="shared" si="100"/>
        <v>339003.42464690382</v>
      </c>
      <c r="X41" s="27">
        <f t="shared" si="100"/>
        <v>353391.57919510896</v>
      </c>
      <c r="Y41" s="27">
        <f t="shared" si="100"/>
        <v>367818.14422918623</v>
      </c>
      <c r="Z41" s="27">
        <f t="shared" si="100"/>
        <v>380206.5023236475</v>
      </c>
      <c r="AA41" s="27">
        <f t="shared" si="100"/>
        <v>390719.71003366233</v>
      </c>
      <c r="AB41" s="27">
        <f t="shared" si="100"/>
        <v>395141.79511434096</v>
      </c>
      <c r="AC41" s="27">
        <f t="shared" si="100"/>
        <v>398136.80935964762</v>
      </c>
      <c r="AD41" s="27">
        <f t="shared" si="100"/>
        <v>404197.70722805924</v>
      </c>
      <c r="AE41" s="27">
        <f t="shared" si="100"/>
        <v>408915.26056211226</v>
      </c>
      <c r="AF41" s="27">
        <f t="shared" si="100"/>
        <v>412396.93692455505</v>
      </c>
      <c r="AG41" s="27">
        <f t="shared" si="100"/>
        <v>412290.16853303491</v>
      </c>
      <c r="AH41" s="27">
        <f t="shared" si="100"/>
        <v>411227.22328806261</v>
      </c>
      <c r="AI41" s="27">
        <f t="shared" si="100"/>
        <v>411743.22283122147</v>
      </c>
      <c r="AJ41" s="27">
        <f t="shared" si="100"/>
        <v>411373.84881249286</v>
      </c>
      <c r="AK41" s="27">
        <f t="shared" si="100"/>
        <v>410189.93111682753</v>
      </c>
      <c r="AL41" s="27">
        <f t="shared" si="100"/>
        <v>400188.28021757898</v>
      </c>
      <c r="AM41" s="27">
        <f t="shared" si="100"/>
        <v>389792.98438596417</v>
      </c>
      <c r="AN41" s="27">
        <f t="shared" si="100"/>
        <v>387127.55102423806</v>
      </c>
      <c r="AO41" s="27">
        <f t="shared" si="100"/>
        <v>383878.58430674201</v>
      </c>
      <c r="AP41" s="27">
        <f t="shared" si="100"/>
        <v>380092.76690193772</v>
      </c>
      <c r="AQ41" s="27">
        <f t="shared" si="100"/>
        <v>373969.8506211405</v>
      </c>
      <c r="AR41" s="27">
        <f t="shared" si="100"/>
        <v>367460.11526766076</v>
      </c>
      <c r="AS41" s="27">
        <f t="shared" si="100"/>
        <v>362443.10831890639</v>
      </c>
      <c r="AT41" s="27">
        <f t="shared" si="100"/>
        <v>357041.50531719328</v>
      </c>
      <c r="AU41" s="27">
        <f t="shared" si="100"/>
        <v>351286.073946758</v>
      </c>
      <c r="AV41" s="27">
        <f t="shared" si="100"/>
        <v>344536.23793576873</v>
      </c>
      <c r="AW41" s="27">
        <f t="shared" si="100"/>
        <v>337511.44274572103</v>
      </c>
      <c r="AX41" s="27">
        <f t="shared" si="100"/>
        <v>330904.52934444748</v>
      </c>
      <c r="AY41" s="27">
        <f t="shared" si="100"/>
        <v>324044.13579077309</v>
      </c>
      <c r="AZ41" s="27">
        <f t="shared" si="100"/>
        <v>316950.54049689003</v>
      </c>
      <c r="BA41" s="27">
        <f t="shared" si="100"/>
        <v>306992.61048161716</v>
      </c>
      <c r="BB41" s="27">
        <f t="shared" si="100"/>
        <v>296934.43945878232</v>
      </c>
      <c r="BC41" s="27">
        <f t="shared" si="100"/>
        <v>289441.60710501607</v>
      </c>
      <c r="BD41" s="27">
        <f t="shared" si="100"/>
        <v>281781.71066630457</v>
      </c>
      <c r="BE41" s="27">
        <f t="shared" si="100"/>
        <v>273968.11526944331</v>
      </c>
      <c r="BF41" s="27">
        <f t="shared" si="100"/>
        <v>153380.40016400701</v>
      </c>
      <c r="BG41" s="27">
        <f t="shared" si="100"/>
        <v>36791.695889735682</v>
      </c>
      <c r="BH41" s="27">
        <f t="shared" si="100"/>
        <v>36845.126377561166</v>
      </c>
      <c r="BI41" s="27">
        <f t="shared" si="100"/>
        <v>36788.448013808884</v>
      </c>
      <c r="BJ41" s="27">
        <f t="shared" si="100"/>
        <v>36630.469506605077</v>
      </c>
      <c r="BK41" s="27">
        <f t="shared" si="100"/>
        <v>36200.8407025989</v>
      </c>
      <c r="BL41" s="27">
        <f t="shared" si="100"/>
        <v>35692.013565050867</v>
      </c>
      <c r="BM41" s="27">
        <f t="shared" si="100"/>
        <v>35289.301494101324</v>
      </c>
      <c r="BN41" s="27">
        <f t="shared" si="100"/>
        <v>34814.018713536105</v>
      </c>
      <c r="BO41" s="27">
        <f t="shared" si="100"/>
        <v>34271.970880124463</v>
      </c>
      <c r="BP41" s="27">
        <f t="shared" si="100"/>
        <v>30553.278764764342</v>
      </c>
      <c r="BQ41" s="27">
        <f t="shared" si="100"/>
        <v>26892.280309082213</v>
      </c>
      <c r="BR41" s="27">
        <f t="shared" si="100"/>
        <v>26408.716741666198</v>
      </c>
      <c r="BS41" s="27">
        <f t="shared" si="100"/>
        <v>25877.323160416974</v>
      </c>
      <c r="BT41" s="27">
        <f t="shared" si="100"/>
        <v>25301.925966441198</v>
      </c>
      <c r="BU41" s="27">
        <f t="shared" si="100"/>
        <v>9936.4226292419298</v>
      </c>
    </row>
    <row r="42" spans="2:73">
      <c r="B42" s="6"/>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row>
    <row r="43" spans="2:73">
      <c r="B43" s="3" t="s">
        <v>94</v>
      </c>
      <c r="D43" s="37">
        <v>0</v>
      </c>
      <c r="E43" s="37">
        <v>0</v>
      </c>
      <c r="F43" s="37">
        <v>0</v>
      </c>
      <c r="G43" s="37">
        <v>0</v>
      </c>
      <c r="H43" s="31">
        <f t="shared" ref="H43:AM43" si="101">H32+H33+H34+H41</f>
        <v>871308.5880478943</v>
      </c>
      <c r="I43" s="31">
        <f t="shared" si="101"/>
        <v>3017368.9528815844</v>
      </c>
      <c r="J43" s="31">
        <f t="shared" si="101"/>
        <v>3044201.368327471</v>
      </c>
      <c r="K43" s="31">
        <f t="shared" si="101"/>
        <v>3063914.5891504274</v>
      </c>
      <c r="L43" s="31">
        <f t="shared" si="101"/>
        <v>3077078.1509202863</v>
      </c>
      <c r="M43" s="31">
        <f t="shared" si="101"/>
        <v>3084216.0263612964</v>
      </c>
      <c r="N43" s="31">
        <f t="shared" si="101"/>
        <v>3085810.2703797645</v>
      </c>
      <c r="O43" s="31">
        <f t="shared" si="101"/>
        <v>3082304.3734894949</v>
      </c>
      <c r="P43" s="31">
        <f t="shared" si="101"/>
        <v>3074106.3469631867</v>
      </c>
      <c r="Q43" s="31">
        <f t="shared" si="101"/>
        <v>3061591.5611717231</v>
      </c>
      <c r="R43" s="31">
        <f t="shared" si="101"/>
        <v>3045105.3568563154</v>
      </c>
      <c r="S43" s="31">
        <f t="shared" si="101"/>
        <v>3024965.4474988799</v>
      </c>
      <c r="T43" s="31">
        <f t="shared" si="101"/>
        <v>3001464.1295027789</v>
      </c>
      <c r="U43" s="31">
        <f t="shared" si="101"/>
        <v>2974870.3155591055</v>
      </c>
      <c r="V43" s="31">
        <f t="shared" si="101"/>
        <v>2945431.4053436653</v>
      </c>
      <c r="W43" s="31">
        <f t="shared" si="101"/>
        <v>2905241.2506463686</v>
      </c>
      <c r="X43" s="31">
        <f t="shared" si="101"/>
        <v>2863084.9346197937</v>
      </c>
      <c r="Y43" s="31">
        <f t="shared" si="101"/>
        <v>2827288.8603345254</v>
      </c>
      <c r="Z43" s="31">
        <f t="shared" si="101"/>
        <v>2789454.5791096413</v>
      </c>
      <c r="AA43" s="31">
        <f t="shared" si="101"/>
        <v>2749745.1475003106</v>
      </c>
      <c r="AB43" s="31">
        <f t="shared" si="101"/>
        <v>2691976.8975733249</v>
      </c>
      <c r="AC43" s="31">
        <f t="shared" si="101"/>
        <v>2633508.9717587279</v>
      </c>
      <c r="AD43" s="31">
        <f t="shared" si="101"/>
        <v>2590802.020203317</v>
      </c>
      <c r="AE43" s="31">
        <f t="shared" si="101"/>
        <v>2546751.7241135472</v>
      </c>
      <c r="AF43" s="31">
        <f t="shared" si="101"/>
        <v>2501465.5510521675</v>
      </c>
      <c r="AG43" s="31">
        <f t="shared" si="101"/>
        <v>2445871.2426897581</v>
      </c>
      <c r="AH43" s="31">
        <f t="shared" si="101"/>
        <v>2389729.1793691176</v>
      </c>
      <c r="AI43" s="31">
        <f t="shared" si="101"/>
        <v>2342294.1732788971</v>
      </c>
      <c r="AJ43" s="31">
        <f t="shared" si="101"/>
        <v>2293973.793626789</v>
      </c>
      <c r="AK43" s="31">
        <f t="shared" si="101"/>
        <v>2244838.8702977439</v>
      </c>
      <c r="AL43" s="31">
        <f t="shared" si="101"/>
        <v>2164769.8735397239</v>
      </c>
      <c r="AM43" s="31">
        <f t="shared" si="101"/>
        <v>2085651.4600585008</v>
      </c>
      <c r="AN43" s="31">
        <f t="shared" ref="AN43:BU43" si="102">AN32+AN33+AN34+AN41</f>
        <v>2037723.4774817231</v>
      </c>
      <c r="AO43" s="31">
        <f t="shared" si="102"/>
        <v>1989211.961549175</v>
      </c>
      <c r="AP43" s="31">
        <f t="shared" si="102"/>
        <v>1940163.5949293193</v>
      </c>
      <c r="AQ43" s="31">
        <f t="shared" si="102"/>
        <v>1883725.7036010788</v>
      </c>
      <c r="AR43" s="31">
        <f t="shared" si="102"/>
        <v>1827208.0789683885</v>
      </c>
      <c r="AS43" s="31">
        <f t="shared" si="102"/>
        <v>1777542.6943410477</v>
      </c>
      <c r="AT43" s="31">
        <f t="shared" si="102"/>
        <v>1727492.713660748</v>
      </c>
      <c r="AU43" s="31">
        <f t="shared" si="102"/>
        <v>1677088.9046117263</v>
      </c>
      <c r="AV43" s="31">
        <f t="shared" si="102"/>
        <v>1623857.2022514476</v>
      </c>
      <c r="AW43" s="31">
        <f t="shared" si="102"/>
        <v>1570461.9799089769</v>
      </c>
      <c r="AX43" s="31">
        <f t="shared" si="102"/>
        <v>1519429.5672228495</v>
      </c>
      <c r="AY43" s="31">
        <f t="shared" si="102"/>
        <v>1468143.6743843216</v>
      </c>
      <c r="AZ43" s="31">
        <f t="shared" si="102"/>
        <v>1416624.5798055849</v>
      </c>
      <c r="BA43" s="31">
        <f t="shared" si="102"/>
        <v>1354977.7551680002</v>
      </c>
      <c r="BB43" s="31">
        <f t="shared" si="102"/>
        <v>1293672.1577227192</v>
      </c>
      <c r="BC43" s="31">
        <f t="shared" si="102"/>
        <v>1242636.7624838306</v>
      </c>
      <c r="BD43" s="31">
        <f t="shared" si="102"/>
        <v>1191434.3031599969</v>
      </c>
      <c r="BE43" s="31">
        <f t="shared" si="102"/>
        <v>1140078.1448780131</v>
      </c>
      <c r="BF43" s="31">
        <f t="shared" si="102"/>
        <v>667207.84573357017</v>
      </c>
      <c r="BG43" s="31">
        <f t="shared" si="102"/>
        <v>217101.73472826276</v>
      </c>
      <c r="BH43" s="31">
        <f t="shared" si="102"/>
        <v>211142.95694690727</v>
      </c>
      <c r="BI43" s="31">
        <f t="shared" si="102"/>
        <v>205074.07031397405</v>
      </c>
      <c r="BJ43" s="31">
        <f t="shared" si="102"/>
        <v>198903.88353758922</v>
      </c>
      <c r="BK43" s="31">
        <f t="shared" si="102"/>
        <v>191972.88182153436</v>
      </c>
      <c r="BL43" s="31">
        <f t="shared" si="102"/>
        <v>184992.41313368955</v>
      </c>
      <c r="BM43" s="31">
        <f t="shared" si="102"/>
        <v>178636.95551706274</v>
      </c>
      <c r="BN43" s="31">
        <f t="shared" si="102"/>
        <v>172208.92719082028</v>
      </c>
      <c r="BO43" s="31">
        <f t="shared" si="102"/>
        <v>165714.13381173133</v>
      </c>
      <c r="BP43" s="31">
        <f t="shared" si="102"/>
        <v>147503.49678708328</v>
      </c>
      <c r="BQ43" s="31">
        <f t="shared" si="102"/>
        <v>129869.56482052985</v>
      </c>
      <c r="BR43" s="31">
        <f t="shared" si="102"/>
        <v>124471.27850426987</v>
      </c>
      <c r="BS43" s="31">
        <f t="shared" si="102"/>
        <v>119025.16217417669</v>
      </c>
      <c r="BT43" s="31">
        <f t="shared" si="102"/>
        <v>113535.04223135693</v>
      </c>
      <c r="BU43" s="31">
        <f t="shared" si="102"/>
        <v>52824.300074489176</v>
      </c>
    </row>
    <row r="44" spans="2:73">
      <c r="B44" s="3"/>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row>
    <row r="45" spans="2:73">
      <c r="B45" s="3" t="s">
        <v>147</v>
      </c>
      <c r="D45" s="30">
        <f>'Assumptions and Summary'!C25*'Assumptions and Summary'!$E$21</f>
        <v>525839.03275392402</v>
      </c>
      <c r="E45" s="30">
        <f>'Assumptions and Summary'!D25*'Assumptions and Summary'!$E$21</f>
        <v>657298.790942405</v>
      </c>
      <c r="F45" s="30">
        <f>'Assumptions and Summary'!E25*'Assumptions and Summary'!$E$21</f>
        <v>1082609.7733169023</v>
      </c>
      <c r="G45" s="30">
        <f>'Assumptions and Summary'!F25*'Assumptions and Summary'!$E$21</f>
        <v>1283665.8740757557</v>
      </c>
      <c r="H45" s="30">
        <v>0</v>
      </c>
      <c r="I45" s="30">
        <v>0</v>
      </c>
      <c r="J45" s="30">
        <v>0</v>
      </c>
      <c r="K45" s="30">
        <v>0</v>
      </c>
      <c r="L45" s="30">
        <v>0</v>
      </c>
      <c r="M45" s="30">
        <v>0</v>
      </c>
      <c r="N45" s="30">
        <v>0</v>
      </c>
      <c r="O45" s="30">
        <v>0</v>
      </c>
      <c r="P45" s="30">
        <v>0</v>
      </c>
      <c r="Q45" s="30">
        <v>0</v>
      </c>
      <c r="R45" s="30">
        <v>0</v>
      </c>
      <c r="S45" s="30">
        <v>0</v>
      </c>
      <c r="T45" s="30">
        <v>0</v>
      </c>
      <c r="U45" s="30">
        <v>0</v>
      </c>
      <c r="V45" s="30">
        <v>0</v>
      </c>
      <c r="W45" s="30">
        <v>0</v>
      </c>
      <c r="X45" s="30">
        <v>0</v>
      </c>
      <c r="Y45" s="30">
        <v>0</v>
      </c>
      <c r="Z45" s="30">
        <v>0</v>
      </c>
      <c r="AA45" s="30">
        <v>0</v>
      </c>
      <c r="AB45" s="30">
        <v>0</v>
      </c>
      <c r="AC45" s="30">
        <v>0</v>
      </c>
      <c r="AD45" s="30">
        <v>0</v>
      </c>
      <c r="AE45" s="30">
        <v>0</v>
      </c>
      <c r="AF45" s="30">
        <v>0</v>
      </c>
      <c r="AG45" s="30">
        <v>0</v>
      </c>
      <c r="AH45" s="30">
        <v>0</v>
      </c>
      <c r="AI45" s="30">
        <v>0</v>
      </c>
      <c r="AJ45" s="30">
        <v>0</v>
      </c>
      <c r="AK45" s="30">
        <v>0</v>
      </c>
      <c r="AL45" s="30">
        <v>0</v>
      </c>
      <c r="AM45" s="30">
        <v>0</v>
      </c>
      <c r="AN45" s="30">
        <v>0</v>
      </c>
      <c r="AO45" s="30">
        <v>0</v>
      </c>
      <c r="AP45" s="30">
        <v>0</v>
      </c>
      <c r="AQ45" s="30">
        <v>0</v>
      </c>
      <c r="AR45" s="30">
        <v>0</v>
      </c>
      <c r="AS45" s="30">
        <v>0</v>
      </c>
      <c r="AT45" s="30">
        <v>0</v>
      </c>
      <c r="AU45" s="30">
        <v>0</v>
      </c>
      <c r="AV45" s="30">
        <v>0</v>
      </c>
      <c r="AW45" s="30">
        <v>0</v>
      </c>
      <c r="AX45" s="30">
        <v>0</v>
      </c>
      <c r="AY45" s="30">
        <v>0</v>
      </c>
      <c r="AZ45" s="30">
        <v>0</v>
      </c>
      <c r="BA45" s="30">
        <v>0</v>
      </c>
      <c r="BB45" s="30">
        <v>0</v>
      </c>
      <c r="BC45" s="30">
        <v>0</v>
      </c>
      <c r="BD45" s="30">
        <v>0</v>
      </c>
      <c r="BE45" s="30">
        <v>0</v>
      </c>
      <c r="BF45" s="30">
        <v>0</v>
      </c>
      <c r="BG45" s="30">
        <v>0</v>
      </c>
      <c r="BH45" s="30">
        <v>0</v>
      </c>
      <c r="BI45" s="30">
        <v>0</v>
      </c>
      <c r="BJ45" s="30">
        <v>0</v>
      </c>
      <c r="BK45" s="30">
        <v>0</v>
      </c>
      <c r="BL45" s="30">
        <v>0</v>
      </c>
      <c r="BM45" s="30">
        <v>0</v>
      </c>
      <c r="BN45" s="30">
        <v>0</v>
      </c>
      <c r="BO45" s="30">
        <v>0</v>
      </c>
      <c r="BP45" s="30">
        <v>0</v>
      </c>
      <c r="BQ45" s="30">
        <v>0</v>
      </c>
      <c r="BR45" s="30">
        <v>0</v>
      </c>
      <c r="BS45" s="30">
        <v>0</v>
      </c>
      <c r="BT45" s="30">
        <v>0</v>
      </c>
      <c r="BU45" s="30">
        <v>0</v>
      </c>
    </row>
    <row r="46" spans="2:73">
      <c r="B46" s="3" t="s">
        <v>148</v>
      </c>
      <c r="D46" s="126">
        <f>'Assumptions and Summary'!C29*'Assumptions and Summary'!$E$21</f>
        <v>146094.30035156282</v>
      </c>
      <c r="E46" s="126">
        <f>'Assumptions and Summary'!D29*'Assumptions and Summary'!$E$21</f>
        <v>149016.1863585941</v>
      </c>
      <c r="F46" s="126">
        <f>'Assumptions and Summary'!E29*'Assumptions and Summary'!$E$21</f>
        <v>151996.510085766</v>
      </c>
      <c r="G46" s="126">
        <f>'Assumptions and Summary'!F29*'Assumptions and Summary'!$E$21</f>
        <v>155036.44028748132</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126">
        <v>0</v>
      </c>
      <c r="AD46" s="126">
        <v>0</v>
      </c>
      <c r="AE46" s="126">
        <v>0</v>
      </c>
      <c r="AF46" s="126">
        <v>0</v>
      </c>
      <c r="AG46" s="126">
        <v>0</v>
      </c>
      <c r="AH46" s="126">
        <v>0</v>
      </c>
      <c r="AI46" s="126">
        <v>0</v>
      </c>
      <c r="AJ46" s="126">
        <v>0</v>
      </c>
      <c r="AK46" s="126">
        <v>0</v>
      </c>
      <c r="AL46" s="126">
        <v>0</v>
      </c>
      <c r="AM46" s="126">
        <v>0</v>
      </c>
      <c r="AN46" s="126">
        <v>0</v>
      </c>
      <c r="AO46" s="126">
        <v>0</v>
      </c>
      <c r="AP46" s="126">
        <v>0</v>
      </c>
      <c r="AQ46" s="126">
        <v>0</v>
      </c>
      <c r="AR46" s="126">
        <v>0</v>
      </c>
      <c r="AS46" s="126">
        <v>0</v>
      </c>
      <c r="AT46" s="126">
        <v>0</v>
      </c>
      <c r="AU46" s="126">
        <v>0</v>
      </c>
      <c r="AV46" s="126">
        <v>0</v>
      </c>
      <c r="AW46" s="126">
        <v>0</v>
      </c>
      <c r="AX46" s="126">
        <v>0</v>
      </c>
      <c r="AY46" s="126">
        <v>0</v>
      </c>
      <c r="AZ46" s="126">
        <v>0</v>
      </c>
      <c r="BA46" s="126">
        <v>0</v>
      </c>
      <c r="BB46" s="126">
        <v>0</v>
      </c>
      <c r="BC46" s="126">
        <v>0</v>
      </c>
      <c r="BD46" s="126">
        <v>0</v>
      </c>
      <c r="BE46" s="126">
        <v>0</v>
      </c>
      <c r="BF46" s="126">
        <v>0</v>
      </c>
      <c r="BG46" s="126">
        <v>0</v>
      </c>
      <c r="BH46" s="126">
        <v>0</v>
      </c>
      <c r="BI46" s="126">
        <v>0</v>
      </c>
      <c r="BJ46" s="126">
        <v>0</v>
      </c>
      <c r="BK46" s="126">
        <v>0</v>
      </c>
      <c r="BL46" s="126">
        <v>0</v>
      </c>
      <c r="BM46" s="126">
        <v>0</v>
      </c>
      <c r="BN46" s="126">
        <v>0</v>
      </c>
      <c r="BO46" s="126">
        <v>0</v>
      </c>
      <c r="BP46" s="126">
        <v>0</v>
      </c>
      <c r="BQ46" s="126">
        <v>0</v>
      </c>
      <c r="BR46" s="126">
        <v>0</v>
      </c>
      <c r="BS46" s="126">
        <v>0</v>
      </c>
      <c r="BT46" s="126">
        <v>0</v>
      </c>
      <c r="BU46" s="126">
        <v>0</v>
      </c>
    </row>
    <row r="47" spans="2:73">
      <c r="B47" s="3" t="s">
        <v>149</v>
      </c>
      <c r="D47" s="30">
        <f>D45+D46</f>
        <v>671933.33310548682</v>
      </c>
      <c r="E47" s="30">
        <f t="shared" ref="E47:G47" si="103">E45+E46</f>
        <v>806314.9773009991</v>
      </c>
      <c r="F47" s="30">
        <f t="shared" si="103"/>
        <v>1234606.2834026683</v>
      </c>
      <c r="G47" s="30">
        <f t="shared" si="103"/>
        <v>1438702.314363237</v>
      </c>
      <c r="H47" s="30">
        <f t="shared" ref="H47" si="104">H45+H46</f>
        <v>0</v>
      </c>
      <c r="I47" s="30">
        <f t="shared" ref="I47" si="105">I45+I46</f>
        <v>0</v>
      </c>
      <c r="J47" s="30">
        <f t="shared" ref="J47" si="106">J45+J46</f>
        <v>0</v>
      </c>
      <c r="K47" s="30">
        <f t="shared" ref="K47" si="107">K45+K46</f>
        <v>0</v>
      </c>
      <c r="L47" s="30">
        <f t="shared" ref="L47" si="108">L45+L46</f>
        <v>0</v>
      </c>
      <c r="M47" s="30">
        <f t="shared" ref="M47" si="109">M45+M46</f>
        <v>0</v>
      </c>
      <c r="N47" s="30">
        <f t="shared" ref="N47" si="110">N45+N46</f>
        <v>0</v>
      </c>
      <c r="O47" s="30">
        <f t="shared" ref="O47" si="111">O45+O46</f>
        <v>0</v>
      </c>
      <c r="P47" s="30">
        <f t="shared" ref="P47" si="112">P45+P46</f>
        <v>0</v>
      </c>
      <c r="Q47" s="30">
        <f t="shared" ref="Q47" si="113">Q45+Q46</f>
        <v>0</v>
      </c>
      <c r="R47" s="30">
        <f t="shared" ref="R47" si="114">R45+R46</f>
        <v>0</v>
      </c>
      <c r="S47" s="30">
        <f t="shared" ref="S47" si="115">S45+S46</f>
        <v>0</v>
      </c>
      <c r="T47" s="30">
        <f t="shared" ref="T47" si="116">T45+T46</f>
        <v>0</v>
      </c>
      <c r="U47" s="30">
        <f t="shared" ref="U47" si="117">U45+U46</f>
        <v>0</v>
      </c>
      <c r="V47" s="30">
        <f t="shared" ref="V47" si="118">V45+V46</f>
        <v>0</v>
      </c>
      <c r="W47" s="30">
        <f t="shared" ref="W47" si="119">W45+W46</f>
        <v>0</v>
      </c>
      <c r="X47" s="30">
        <f t="shared" ref="X47" si="120">X45+X46</f>
        <v>0</v>
      </c>
      <c r="Y47" s="30">
        <f t="shared" ref="Y47" si="121">Y45+Y46</f>
        <v>0</v>
      </c>
      <c r="Z47" s="30">
        <f t="shared" ref="Z47" si="122">Z45+Z46</f>
        <v>0</v>
      </c>
      <c r="AA47" s="30">
        <f t="shared" ref="AA47" si="123">AA45+AA46</f>
        <v>0</v>
      </c>
      <c r="AB47" s="30">
        <f t="shared" ref="AB47" si="124">AB45+AB46</f>
        <v>0</v>
      </c>
      <c r="AC47" s="30">
        <f t="shared" ref="AC47" si="125">AC45+AC46</f>
        <v>0</v>
      </c>
      <c r="AD47" s="30">
        <f t="shared" ref="AD47" si="126">AD45+AD46</f>
        <v>0</v>
      </c>
      <c r="AE47" s="30">
        <f t="shared" ref="AE47" si="127">AE45+AE46</f>
        <v>0</v>
      </c>
      <c r="AF47" s="30">
        <f t="shared" ref="AF47" si="128">AF45+AF46</f>
        <v>0</v>
      </c>
      <c r="AG47" s="30">
        <f t="shared" ref="AG47" si="129">AG45+AG46</f>
        <v>0</v>
      </c>
      <c r="AH47" s="30">
        <f t="shared" ref="AH47" si="130">AH45+AH46</f>
        <v>0</v>
      </c>
      <c r="AI47" s="30">
        <f t="shared" ref="AI47" si="131">AI45+AI46</f>
        <v>0</v>
      </c>
      <c r="AJ47" s="30">
        <f t="shared" ref="AJ47" si="132">AJ45+AJ46</f>
        <v>0</v>
      </c>
      <c r="AK47" s="30">
        <f t="shared" ref="AK47" si="133">AK45+AK46</f>
        <v>0</v>
      </c>
      <c r="AL47" s="30">
        <f t="shared" ref="AL47" si="134">AL45+AL46</f>
        <v>0</v>
      </c>
      <c r="AM47" s="30">
        <f t="shared" ref="AM47" si="135">AM45+AM46</f>
        <v>0</v>
      </c>
      <c r="AN47" s="30">
        <f t="shared" ref="AN47" si="136">AN45+AN46</f>
        <v>0</v>
      </c>
      <c r="AO47" s="30">
        <f t="shared" ref="AO47" si="137">AO45+AO46</f>
        <v>0</v>
      </c>
      <c r="AP47" s="30">
        <f t="shared" ref="AP47" si="138">AP45+AP46</f>
        <v>0</v>
      </c>
      <c r="AQ47" s="30">
        <f t="shared" ref="AQ47" si="139">AQ45+AQ46</f>
        <v>0</v>
      </c>
      <c r="AR47" s="30">
        <f t="shared" ref="AR47" si="140">AR45+AR46</f>
        <v>0</v>
      </c>
      <c r="AS47" s="30">
        <f t="shared" ref="AS47" si="141">AS45+AS46</f>
        <v>0</v>
      </c>
      <c r="AT47" s="30">
        <f t="shared" ref="AT47" si="142">AT45+AT46</f>
        <v>0</v>
      </c>
      <c r="AU47" s="30">
        <f t="shared" ref="AU47" si="143">AU45+AU46</f>
        <v>0</v>
      </c>
      <c r="AV47" s="30">
        <f t="shared" ref="AV47" si="144">AV45+AV46</f>
        <v>0</v>
      </c>
      <c r="AW47" s="30">
        <f t="shared" ref="AW47" si="145">AW45+AW46</f>
        <v>0</v>
      </c>
      <c r="AX47" s="30">
        <f t="shared" ref="AX47" si="146">AX45+AX46</f>
        <v>0</v>
      </c>
      <c r="AY47" s="30">
        <f t="shared" ref="AY47" si="147">AY45+AY46</f>
        <v>0</v>
      </c>
      <c r="AZ47" s="30">
        <f t="shared" ref="AZ47" si="148">AZ45+AZ46</f>
        <v>0</v>
      </c>
      <c r="BA47" s="30">
        <f t="shared" ref="BA47" si="149">BA45+BA46</f>
        <v>0</v>
      </c>
      <c r="BB47" s="30">
        <f t="shared" ref="BB47" si="150">BB45+BB46</f>
        <v>0</v>
      </c>
      <c r="BC47" s="30">
        <f t="shared" ref="BC47" si="151">BC45+BC46</f>
        <v>0</v>
      </c>
      <c r="BD47" s="30">
        <f t="shared" ref="BD47" si="152">BD45+BD46</f>
        <v>0</v>
      </c>
      <c r="BE47" s="30">
        <f t="shared" ref="BE47" si="153">BE45+BE46</f>
        <v>0</v>
      </c>
      <c r="BF47" s="30">
        <f t="shared" ref="BF47" si="154">BF45+BF46</f>
        <v>0</v>
      </c>
      <c r="BG47" s="30">
        <f t="shared" ref="BG47" si="155">BG45+BG46</f>
        <v>0</v>
      </c>
      <c r="BH47" s="30">
        <f t="shared" ref="BH47" si="156">BH45+BH46</f>
        <v>0</v>
      </c>
      <c r="BI47" s="30">
        <f t="shared" ref="BI47" si="157">BI45+BI46</f>
        <v>0</v>
      </c>
      <c r="BJ47" s="30">
        <f t="shared" ref="BJ47" si="158">BJ45+BJ46</f>
        <v>0</v>
      </c>
      <c r="BK47" s="30">
        <f t="shared" ref="BK47" si="159">BK45+BK46</f>
        <v>0</v>
      </c>
      <c r="BL47" s="30">
        <f t="shared" ref="BL47" si="160">BL45+BL46</f>
        <v>0</v>
      </c>
      <c r="BM47" s="30">
        <f t="shared" ref="BM47" si="161">BM45+BM46</f>
        <v>0</v>
      </c>
      <c r="BN47" s="30">
        <f t="shared" ref="BN47" si="162">BN45+BN46</f>
        <v>0</v>
      </c>
      <c r="BO47" s="30">
        <f t="shared" ref="BO47" si="163">BO45+BO46</f>
        <v>0</v>
      </c>
      <c r="BP47" s="30">
        <f t="shared" ref="BP47" si="164">BP45+BP46</f>
        <v>0</v>
      </c>
      <c r="BQ47" s="30">
        <f t="shared" ref="BQ47" si="165">BQ45+BQ46</f>
        <v>0</v>
      </c>
      <c r="BR47" s="30">
        <f t="shared" ref="BR47" si="166">BR45+BR46</f>
        <v>0</v>
      </c>
      <c r="BS47" s="30">
        <f t="shared" ref="BS47" si="167">BS45+BS46</f>
        <v>0</v>
      </c>
      <c r="BT47" s="30">
        <f t="shared" ref="BT47" si="168">BT45+BT46</f>
        <v>0</v>
      </c>
      <c r="BU47" s="30">
        <f t="shared" ref="BU47" si="169">BU45+BU46</f>
        <v>0</v>
      </c>
    </row>
    <row r="48" spans="2:73">
      <c r="B48" s="3"/>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row>
    <row r="49" spans="2:73">
      <c r="B49" s="3" t="s">
        <v>57</v>
      </c>
      <c r="D49" s="92">
        <f>D45*25%</f>
        <v>131459.75818848101</v>
      </c>
      <c r="E49" s="92">
        <f t="shared" ref="E49:G49" si="170">E45*25%</f>
        <v>164324.69773560125</v>
      </c>
      <c r="F49" s="92">
        <f t="shared" si="170"/>
        <v>270652.44332922559</v>
      </c>
      <c r="G49" s="92">
        <f t="shared" si="170"/>
        <v>320916.46851893893</v>
      </c>
      <c r="H49" s="30">
        <v>0</v>
      </c>
      <c r="I49" s="30">
        <v>0</v>
      </c>
      <c r="J49" s="30">
        <v>0</v>
      </c>
      <c r="K49" s="30">
        <v>0</v>
      </c>
      <c r="L49" s="30">
        <v>0</v>
      </c>
      <c r="M49" s="30">
        <v>0</v>
      </c>
      <c r="N49" s="30">
        <v>0</v>
      </c>
      <c r="O49" s="30">
        <v>0</v>
      </c>
      <c r="P49" s="30">
        <v>0</v>
      </c>
      <c r="Q49" s="30">
        <v>0</v>
      </c>
      <c r="R49" s="30">
        <v>0</v>
      </c>
      <c r="S49" s="30">
        <v>0</v>
      </c>
      <c r="T49" s="30">
        <v>0</v>
      </c>
      <c r="U49" s="30">
        <v>0</v>
      </c>
      <c r="V49" s="30">
        <v>0</v>
      </c>
      <c r="W49" s="30">
        <v>0</v>
      </c>
      <c r="X49" s="30">
        <v>0</v>
      </c>
      <c r="Y49" s="30">
        <v>0</v>
      </c>
      <c r="Z49" s="30">
        <v>0</v>
      </c>
      <c r="AA49" s="30">
        <v>0</v>
      </c>
      <c r="AB49" s="30">
        <v>0</v>
      </c>
      <c r="AC49" s="30">
        <v>0</v>
      </c>
      <c r="AD49" s="30">
        <v>0</v>
      </c>
      <c r="AE49" s="30">
        <v>0</v>
      </c>
      <c r="AF49" s="30">
        <v>0</v>
      </c>
      <c r="AG49" s="30">
        <v>0</v>
      </c>
      <c r="AH49" s="30">
        <v>0</v>
      </c>
      <c r="AI49" s="30">
        <v>0</v>
      </c>
      <c r="AJ49" s="30">
        <v>0</v>
      </c>
      <c r="AK49" s="30">
        <v>0</v>
      </c>
      <c r="AL49" s="30">
        <v>0</v>
      </c>
      <c r="AM49" s="30">
        <v>0</v>
      </c>
      <c r="AN49" s="30">
        <v>0</v>
      </c>
      <c r="AO49" s="30">
        <v>0</v>
      </c>
      <c r="AP49" s="30">
        <v>0</v>
      </c>
      <c r="AQ49" s="30">
        <v>0</v>
      </c>
      <c r="AR49" s="30">
        <v>0</v>
      </c>
      <c r="AS49" s="30">
        <v>0</v>
      </c>
      <c r="AT49" s="30">
        <v>0</v>
      </c>
      <c r="AU49" s="30">
        <v>0</v>
      </c>
      <c r="AV49" s="30">
        <v>0</v>
      </c>
      <c r="AW49" s="30">
        <v>0</v>
      </c>
      <c r="AX49" s="30">
        <v>0</v>
      </c>
      <c r="AY49" s="30">
        <v>0</v>
      </c>
      <c r="AZ49" s="30">
        <v>0</v>
      </c>
      <c r="BA49" s="30">
        <v>0</v>
      </c>
      <c r="BB49" s="30">
        <v>0</v>
      </c>
      <c r="BC49" s="30">
        <v>0</v>
      </c>
      <c r="BD49" s="30">
        <v>0</v>
      </c>
      <c r="BE49" s="30">
        <v>0</v>
      </c>
      <c r="BF49" s="30">
        <v>0</v>
      </c>
      <c r="BG49" s="30">
        <v>0</v>
      </c>
      <c r="BH49" s="30">
        <v>0</v>
      </c>
      <c r="BI49" s="30">
        <v>0</v>
      </c>
      <c r="BJ49" s="30">
        <v>0</v>
      </c>
      <c r="BK49" s="30">
        <v>0</v>
      </c>
      <c r="BL49" s="30">
        <v>0</v>
      </c>
      <c r="BM49" s="30">
        <v>0</v>
      </c>
      <c r="BN49" s="30">
        <v>0</v>
      </c>
      <c r="BO49" s="30">
        <v>0</v>
      </c>
      <c r="BP49" s="30">
        <v>0</v>
      </c>
      <c r="BQ49" s="30">
        <v>0</v>
      </c>
      <c r="BR49" s="30">
        <v>0</v>
      </c>
      <c r="BS49" s="30">
        <v>0</v>
      </c>
      <c r="BT49" s="30">
        <v>0</v>
      </c>
      <c r="BU49" s="30">
        <v>0</v>
      </c>
    </row>
    <row r="50" spans="2:73">
      <c r="B50" s="3"/>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row>
    <row r="51" spans="2:73">
      <c r="B51" s="3"/>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row>
    <row r="52" spans="2:73">
      <c r="B52" s="6"/>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row>
    <row r="53" spans="2:73">
      <c r="B53" s="6"/>
      <c r="C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row>
    <row r="54" spans="2:73">
      <c r="B54" s="6"/>
    </row>
    <row r="55" spans="2:73">
      <c r="B55" s="6"/>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row>
    <row r="56" spans="2:73">
      <c r="C56" s="6"/>
      <c r="BE56" s="27"/>
    </row>
    <row r="57" spans="2:73">
      <c r="B57" s="6"/>
      <c r="C57" s="38"/>
    </row>
    <row r="58" spans="2:73">
      <c r="B58" s="6" t="s">
        <v>96</v>
      </c>
      <c r="C58" s="38">
        <f>NPV(WACC,D43:BU43)</f>
        <v>33142878.110185791</v>
      </c>
    </row>
    <row r="59" spans="2:73">
      <c r="B59" s="127" t="s">
        <v>147</v>
      </c>
      <c r="C59" s="38">
        <f>NPV(WACC,D45:BU45)</f>
        <v>3006831.7894126205</v>
      </c>
    </row>
    <row r="60" spans="2:73">
      <c r="B60" s="127" t="s">
        <v>148</v>
      </c>
      <c r="C60" s="38">
        <f>NPV(WACC,D46:BU46)</f>
        <v>520871.26976038155</v>
      </c>
    </row>
    <row r="61" spans="2:73">
      <c r="B61" s="6" t="s">
        <v>20</v>
      </c>
      <c r="C61" s="38">
        <f>NPV(WACC,D47:BU47)</f>
        <v>3527703.0591730019</v>
      </c>
    </row>
    <row r="62" spans="2:73">
      <c r="B62" s="6"/>
      <c r="C62" s="38"/>
    </row>
    <row r="63" spans="2:73">
      <c r="B63" s="128" t="s">
        <v>102</v>
      </c>
      <c r="C63" s="129">
        <f>NPV(WACC,D34:BU34)</f>
        <v>13017186.47302404</v>
      </c>
    </row>
    <row r="64" spans="2:73">
      <c r="B64" s="89"/>
      <c r="C64" s="90"/>
    </row>
    <row r="65" spans="2:3">
      <c r="B65" s="6"/>
    </row>
    <row r="66" spans="2:3">
      <c r="B66" s="6"/>
      <c r="C66" s="38"/>
    </row>
    <row r="67" spans="2:3">
      <c r="B67" s="6"/>
      <c r="C67" s="40"/>
    </row>
    <row r="68" spans="2:3">
      <c r="B68" s="6"/>
      <c r="C68" s="3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B670-A372-405E-95A8-1440DF909525}">
  <sheetPr>
    <tabColor rgb="FF00B0F0"/>
  </sheetPr>
  <dimension ref="B3:BU85"/>
  <sheetViews>
    <sheetView showGridLines="0" zoomScale="70" zoomScaleNormal="70" workbookViewId="0">
      <pane xSplit="3" ySplit="21" topLeftCell="D22" activePane="bottomRight" state="frozen"/>
      <selection activeCell="B13" sqref="B13"/>
      <selection pane="topRight" activeCell="B13" sqref="B13"/>
      <selection pane="bottomLeft" activeCell="B13" sqref="B13"/>
      <selection pane="bottomRight" activeCell="P62" sqref="P62"/>
    </sheetView>
  </sheetViews>
  <sheetFormatPr defaultRowHeight="15" outlineLevelRow="1"/>
  <cols>
    <col min="1" max="1" width="4.5703125" customWidth="1"/>
    <col min="2" max="2" width="38.42578125" customWidth="1"/>
    <col min="3" max="3" width="26.5703125" bestFit="1" customWidth="1"/>
    <col min="4" max="4" width="18.140625" bestFit="1" customWidth="1"/>
    <col min="5" max="6" width="16" bestFit="1" customWidth="1"/>
    <col min="7" max="7" width="16.7109375" bestFit="1" customWidth="1"/>
    <col min="8" max="9" width="15.28515625" bestFit="1" customWidth="1"/>
    <col min="10" max="10" width="15.7109375" bestFit="1" customWidth="1"/>
    <col min="11" max="11" width="15" bestFit="1" customWidth="1"/>
    <col min="12" max="13" width="15.7109375" bestFit="1" customWidth="1"/>
    <col min="14" max="14" width="16" bestFit="1" customWidth="1"/>
    <col min="15" max="15" width="15.7109375" bestFit="1" customWidth="1"/>
    <col min="16" max="16" width="15.28515625" bestFit="1" customWidth="1"/>
    <col min="17" max="20" width="15.7109375" bestFit="1" customWidth="1"/>
    <col min="21" max="21" width="15.28515625" bestFit="1" customWidth="1"/>
    <col min="22" max="24" width="14.85546875" bestFit="1" customWidth="1"/>
    <col min="25" max="25" width="15.28515625" bestFit="1" customWidth="1"/>
    <col min="26" max="27" width="16" bestFit="1" customWidth="1"/>
    <col min="28" max="28" width="15.7109375" bestFit="1" customWidth="1"/>
    <col min="29" max="29" width="16" bestFit="1" customWidth="1"/>
    <col min="30" max="30" width="14.28515625" bestFit="1" customWidth="1"/>
    <col min="31" max="31" width="13.85546875" bestFit="1" customWidth="1"/>
    <col min="32" max="33" width="14.28515625" bestFit="1" customWidth="1"/>
    <col min="34" max="34" width="13.85546875" bestFit="1" customWidth="1"/>
    <col min="35" max="39" width="14.28515625" bestFit="1" customWidth="1"/>
    <col min="40" max="40" width="13.85546875" bestFit="1" customWidth="1"/>
    <col min="41" max="41" width="14.28515625" bestFit="1" customWidth="1"/>
    <col min="42" max="42" width="13.85546875" bestFit="1" customWidth="1"/>
    <col min="43" max="43" width="14.28515625" bestFit="1" customWidth="1"/>
    <col min="44" max="44" width="13.85546875" bestFit="1" customWidth="1"/>
    <col min="45" max="45" width="14.28515625" bestFit="1" customWidth="1"/>
    <col min="46" max="46" width="13.42578125" bestFit="1" customWidth="1"/>
    <col min="47" max="50" width="14.28515625" bestFit="1" customWidth="1"/>
    <col min="51" max="51" width="13.85546875" bestFit="1" customWidth="1"/>
    <col min="52" max="69" width="13.85546875" customWidth="1"/>
    <col min="70" max="70" width="12.85546875" bestFit="1" customWidth="1"/>
    <col min="71" max="88" width="13" customWidth="1"/>
  </cols>
  <sheetData>
    <row r="3" spans="2:9">
      <c r="B3" s="168" t="s">
        <v>174</v>
      </c>
    </row>
    <row r="5" spans="2:9" ht="15.75" thickBot="1">
      <c r="B5" s="13" t="s">
        <v>24</v>
      </c>
      <c r="C5" s="83" t="s">
        <v>56</v>
      </c>
    </row>
    <row r="6" spans="2:9" hidden="1" outlineLevel="1">
      <c r="B6" t="s">
        <v>5</v>
      </c>
      <c r="C6" s="20">
        <f>'Assumptions and Summary'!C5</f>
        <v>0.09</v>
      </c>
    </row>
    <row r="7" spans="2:9" hidden="1" outlineLevel="1">
      <c r="B7" t="s">
        <v>27</v>
      </c>
      <c r="C7" s="25">
        <f>'Assumptions and Summary'!C6</f>
        <v>0.4</v>
      </c>
    </row>
    <row r="8" spans="2:9" hidden="1" outlineLevel="1">
      <c r="B8" t="s">
        <v>2</v>
      </c>
      <c r="C8" s="20">
        <f>'Assumptions and Summary'!C7</f>
        <v>3.8312080151024802E-2</v>
      </c>
    </row>
    <row r="9" spans="2:9" hidden="1" outlineLevel="1">
      <c r="B9" t="s">
        <v>28</v>
      </c>
      <c r="C9" s="25">
        <f>'Assumptions and Summary'!C8</f>
        <v>0.6</v>
      </c>
    </row>
    <row r="10" spans="2:9" hidden="1" outlineLevel="1">
      <c r="B10" t="s">
        <v>3</v>
      </c>
      <c r="C10" s="19">
        <f>'Assumptions and Summary'!C9</f>
        <v>2095</v>
      </c>
      <c r="I10" s="40"/>
    </row>
    <row r="11" spans="2:9" hidden="1" outlineLevel="1">
      <c r="B11" t="s">
        <v>4</v>
      </c>
      <c r="C11" s="77" t="str">
        <f>'Assumptions and Summary'!C10</f>
        <v>See Depreciation Schedule</v>
      </c>
    </row>
    <row r="12" spans="2:9" hidden="1" outlineLevel="1">
      <c r="B12" t="s">
        <v>54</v>
      </c>
      <c r="C12" s="77">
        <f>'Assumptions and Summary'!C11</f>
        <v>0.08</v>
      </c>
    </row>
    <row r="13" spans="2:9" hidden="1" outlineLevel="1">
      <c r="B13" s="1" t="s">
        <v>53</v>
      </c>
      <c r="C13" s="14">
        <f>'Assumptions and Summary'!C12</f>
        <v>0.26500000000000001</v>
      </c>
    </row>
    <row r="14" spans="2:9" collapsed="1">
      <c r="C14" s="20"/>
    </row>
    <row r="15" spans="2:9" ht="15.75" thickBot="1">
      <c r="B15" s="13" t="s">
        <v>25</v>
      </c>
      <c r="C15" s="21"/>
    </row>
    <row r="16" spans="2:9" hidden="1" outlineLevel="1">
      <c r="B16" s="12" t="s">
        <v>23</v>
      </c>
      <c r="C16" s="10">
        <f>'Assumptions and Summary'!C20</f>
        <v>38727000</v>
      </c>
    </row>
    <row r="17" spans="2:73" hidden="1" outlineLevel="1">
      <c r="B17" s="12" t="s">
        <v>14</v>
      </c>
      <c r="C17" s="10">
        <f>'Assumptions and Summary'!C21</f>
        <v>41919350.26032</v>
      </c>
    </row>
    <row r="18" spans="2:73" hidden="1" outlineLevel="1">
      <c r="B18" s="16" t="s">
        <v>15</v>
      </c>
      <c r="C18" s="17">
        <f>'Assumptions and Summary'!C22</f>
        <v>15000000</v>
      </c>
    </row>
    <row r="19" spans="2:73" collapsed="1"/>
    <row r="20" spans="2:73">
      <c r="C20" s="6" t="s">
        <v>30</v>
      </c>
      <c r="D20">
        <v>1</v>
      </c>
      <c r="E20">
        <f t="shared" ref="E20:AY20" si="0">D20+1</f>
        <v>2</v>
      </c>
      <c r="F20">
        <f t="shared" si="0"/>
        <v>3</v>
      </c>
      <c r="G20">
        <f t="shared" si="0"/>
        <v>4</v>
      </c>
      <c r="H20">
        <f t="shared" si="0"/>
        <v>5</v>
      </c>
      <c r="I20">
        <f t="shared" si="0"/>
        <v>6</v>
      </c>
      <c r="J20">
        <f t="shared" si="0"/>
        <v>7</v>
      </c>
      <c r="K20">
        <f t="shared" si="0"/>
        <v>8</v>
      </c>
      <c r="L20">
        <f t="shared" si="0"/>
        <v>9</v>
      </c>
      <c r="M20">
        <f t="shared" si="0"/>
        <v>10</v>
      </c>
      <c r="N20">
        <f t="shared" si="0"/>
        <v>11</v>
      </c>
      <c r="O20">
        <f t="shared" si="0"/>
        <v>12</v>
      </c>
      <c r="P20">
        <f t="shared" si="0"/>
        <v>13</v>
      </c>
      <c r="Q20">
        <f t="shared" si="0"/>
        <v>14</v>
      </c>
      <c r="R20">
        <f t="shared" si="0"/>
        <v>15</v>
      </c>
      <c r="S20">
        <f t="shared" si="0"/>
        <v>16</v>
      </c>
      <c r="T20">
        <f t="shared" si="0"/>
        <v>17</v>
      </c>
      <c r="U20">
        <f t="shared" si="0"/>
        <v>18</v>
      </c>
      <c r="V20">
        <f t="shared" si="0"/>
        <v>19</v>
      </c>
      <c r="W20">
        <f t="shared" si="0"/>
        <v>20</v>
      </c>
      <c r="X20">
        <f t="shared" si="0"/>
        <v>21</v>
      </c>
      <c r="Y20">
        <f t="shared" si="0"/>
        <v>22</v>
      </c>
      <c r="Z20">
        <f t="shared" si="0"/>
        <v>23</v>
      </c>
      <c r="AA20">
        <f t="shared" si="0"/>
        <v>24</v>
      </c>
      <c r="AB20">
        <f t="shared" si="0"/>
        <v>25</v>
      </c>
      <c r="AC20">
        <f t="shared" si="0"/>
        <v>26</v>
      </c>
      <c r="AD20">
        <f t="shared" si="0"/>
        <v>27</v>
      </c>
      <c r="AE20">
        <f t="shared" si="0"/>
        <v>28</v>
      </c>
      <c r="AF20">
        <f t="shared" si="0"/>
        <v>29</v>
      </c>
      <c r="AG20">
        <f t="shared" si="0"/>
        <v>30</v>
      </c>
      <c r="AH20">
        <f t="shared" si="0"/>
        <v>31</v>
      </c>
      <c r="AI20">
        <f t="shared" si="0"/>
        <v>32</v>
      </c>
      <c r="AJ20">
        <f t="shared" si="0"/>
        <v>33</v>
      </c>
      <c r="AK20">
        <f t="shared" si="0"/>
        <v>34</v>
      </c>
      <c r="AL20">
        <f t="shared" si="0"/>
        <v>35</v>
      </c>
      <c r="AM20">
        <f t="shared" si="0"/>
        <v>36</v>
      </c>
      <c r="AN20">
        <f t="shared" si="0"/>
        <v>37</v>
      </c>
      <c r="AO20">
        <f t="shared" si="0"/>
        <v>38</v>
      </c>
      <c r="AP20">
        <f t="shared" si="0"/>
        <v>39</v>
      </c>
      <c r="AQ20">
        <f t="shared" si="0"/>
        <v>40</v>
      </c>
      <c r="AR20">
        <f t="shared" si="0"/>
        <v>41</v>
      </c>
      <c r="AS20">
        <f t="shared" si="0"/>
        <v>42</v>
      </c>
      <c r="AT20">
        <f t="shared" si="0"/>
        <v>43</v>
      </c>
      <c r="AU20">
        <f t="shared" si="0"/>
        <v>44</v>
      </c>
      <c r="AV20">
        <f t="shared" si="0"/>
        <v>45</v>
      </c>
      <c r="AW20">
        <f t="shared" si="0"/>
        <v>46</v>
      </c>
      <c r="AX20">
        <f t="shared" si="0"/>
        <v>47</v>
      </c>
      <c r="AY20">
        <f t="shared" si="0"/>
        <v>48</v>
      </c>
      <c r="AZ20">
        <f t="shared" ref="AZ20" si="1">AY20+1</f>
        <v>49</v>
      </c>
      <c r="BA20">
        <f t="shared" ref="BA20" si="2">AZ20+1</f>
        <v>50</v>
      </c>
      <c r="BB20">
        <f t="shared" ref="BB20" si="3">BA20+1</f>
        <v>51</v>
      </c>
      <c r="BC20">
        <f t="shared" ref="BC20" si="4">BB20+1</f>
        <v>52</v>
      </c>
      <c r="BD20">
        <f t="shared" ref="BD20" si="5">BC20+1</f>
        <v>53</v>
      </c>
      <c r="BE20">
        <f t="shared" ref="BE20" si="6">BD20+1</f>
        <v>54</v>
      </c>
      <c r="BF20">
        <f t="shared" ref="BF20" si="7">BE20+1</f>
        <v>55</v>
      </c>
      <c r="BG20">
        <f t="shared" ref="BG20" si="8">BF20+1</f>
        <v>56</v>
      </c>
      <c r="BH20">
        <f t="shared" ref="BH20" si="9">BG20+1</f>
        <v>57</v>
      </c>
      <c r="BI20">
        <f t="shared" ref="BI20" si="10">BH20+1</f>
        <v>58</v>
      </c>
      <c r="BJ20">
        <f t="shared" ref="BJ20" si="11">BI20+1</f>
        <v>59</v>
      </c>
      <c r="BK20">
        <f t="shared" ref="BK20" si="12">BJ20+1</f>
        <v>60</v>
      </c>
      <c r="BL20">
        <f t="shared" ref="BL20" si="13">BK20+1</f>
        <v>61</v>
      </c>
      <c r="BM20">
        <f t="shared" ref="BM20" si="14">BL20+1</f>
        <v>62</v>
      </c>
      <c r="BN20">
        <f t="shared" ref="BN20" si="15">BM20+1</f>
        <v>63</v>
      </c>
      <c r="BO20">
        <f t="shared" ref="BO20" si="16">BN20+1</f>
        <v>64</v>
      </c>
      <c r="BP20">
        <f t="shared" ref="BP20" si="17">BO20+1</f>
        <v>65</v>
      </c>
      <c r="BQ20">
        <f t="shared" ref="BQ20" si="18">BP20+1</f>
        <v>66</v>
      </c>
      <c r="BR20">
        <f t="shared" ref="BR20" si="19">BQ20+1</f>
        <v>67</v>
      </c>
      <c r="BS20">
        <f t="shared" ref="BS20" si="20">BR20+1</f>
        <v>68</v>
      </c>
      <c r="BT20">
        <f t="shared" ref="BT20" si="21">BS20+1</f>
        <v>69</v>
      </c>
      <c r="BU20">
        <f t="shared" ref="BU20" si="22">BT20+1</f>
        <v>70</v>
      </c>
    </row>
    <row r="21" spans="2:73">
      <c r="B21" s="23"/>
      <c r="C21" s="23"/>
      <c r="D21" s="22">
        <v>2026</v>
      </c>
      <c r="E21" s="22">
        <v>2027</v>
      </c>
      <c r="F21" s="22">
        <v>2028</v>
      </c>
      <c r="G21" s="22">
        <v>2029</v>
      </c>
      <c r="H21" s="22">
        <v>2030</v>
      </c>
      <c r="I21" s="22">
        <v>2031</v>
      </c>
      <c r="J21" s="22">
        <v>2032</v>
      </c>
      <c r="K21" s="22">
        <v>2033</v>
      </c>
      <c r="L21" s="22">
        <v>2034</v>
      </c>
      <c r="M21" s="22">
        <v>2035</v>
      </c>
      <c r="N21" s="22">
        <v>2036</v>
      </c>
      <c r="O21" s="22">
        <v>2037</v>
      </c>
      <c r="P21" s="22">
        <v>2038</v>
      </c>
      <c r="Q21" s="22">
        <v>2039</v>
      </c>
      <c r="R21" s="22">
        <v>2040</v>
      </c>
      <c r="S21" s="22">
        <v>2041</v>
      </c>
      <c r="T21" s="22">
        <v>2042</v>
      </c>
      <c r="U21" s="22">
        <v>2043</v>
      </c>
      <c r="V21" s="22">
        <v>2044</v>
      </c>
      <c r="W21" s="22">
        <v>2045</v>
      </c>
      <c r="X21" s="22">
        <v>2046</v>
      </c>
      <c r="Y21" s="22">
        <v>2047</v>
      </c>
      <c r="Z21" s="22">
        <v>2048</v>
      </c>
      <c r="AA21" s="22">
        <v>2049</v>
      </c>
      <c r="AB21" s="22">
        <v>2050</v>
      </c>
      <c r="AC21" s="22">
        <v>2051</v>
      </c>
      <c r="AD21" s="22">
        <v>2052</v>
      </c>
      <c r="AE21" s="22">
        <v>2053</v>
      </c>
      <c r="AF21" s="22">
        <v>2054</v>
      </c>
      <c r="AG21" s="22">
        <v>2055</v>
      </c>
      <c r="AH21" s="22">
        <v>2056</v>
      </c>
      <c r="AI21" s="22">
        <v>2057</v>
      </c>
      <c r="AJ21" s="22">
        <v>2058</v>
      </c>
      <c r="AK21" s="22">
        <v>2059</v>
      </c>
      <c r="AL21" s="22">
        <v>2060</v>
      </c>
      <c r="AM21" s="22">
        <v>2061</v>
      </c>
      <c r="AN21" s="22">
        <v>2062</v>
      </c>
      <c r="AO21" s="22">
        <v>2063</v>
      </c>
      <c r="AP21" s="22">
        <v>2064</v>
      </c>
      <c r="AQ21" s="22">
        <v>2065</v>
      </c>
      <c r="AR21" s="22">
        <v>2066</v>
      </c>
      <c r="AS21" s="22">
        <v>2067</v>
      </c>
      <c r="AT21" s="22">
        <v>2068</v>
      </c>
      <c r="AU21" s="22">
        <v>2069</v>
      </c>
      <c r="AV21" s="22">
        <v>2070</v>
      </c>
      <c r="AW21" s="22">
        <v>2071</v>
      </c>
      <c r="AX21" s="22">
        <v>2072</v>
      </c>
      <c r="AY21" s="22">
        <v>2073</v>
      </c>
      <c r="AZ21" s="22">
        <v>2074</v>
      </c>
      <c r="BA21" s="22">
        <v>2075</v>
      </c>
      <c r="BB21" s="22">
        <v>2076</v>
      </c>
      <c r="BC21" s="22">
        <v>2077</v>
      </c>
      <c r="BD21" s="22">
        <v>2078</v>
      </c>
      <c r="BE21" s="22">
        <v>2079</v>
      </c>
      <c r="BF21" s="22">
        <v>2080</v>
      </c>
      <c r="BG21" s="22">
        <v>2081</v>
      </c>
      <c r="BH21" s="22">
        <v>2082</v>
      </c>
      <c r="BI21" s="22">
        <v>2083</v>
      </c>
      <c r="BJ21" s="22">
        <v>2084</v>
      </c>
      <c r="BK21" s="22">
        <v>2085</v>
      </c>
      <c r="BL21" s="22">
        <v>2086</v>
      </c>
      <c r="BM21" s="22">
        <v>2087</v>
      </c>
      <c r="BN21" s="22">
        <v>2088</v>
      </c>
      <c r="BO21" s="22">
        <v>2089</v>
      </c>
      <c r="BP21" s="22">
        <v>2090</v>
      </c>
      <c r="BQ21" s="22">
        <v>2091</v>
      </c>
      <c r="BR21" s="22">
        <v>2092</v>
      </c>
      <c r="BS21" s="22">
        <v>2093</v>
      </c>
      <c r="BT21" s="22">
        <v>2094</v>
      </c>
      <c r="BU21" s="22">
        <v>2095</v>
      </c>
    </row>
    <row r="23" spans="2:73">
      <c r="B23" s="6" t="s">
        <v>0</v>
      </c>
      <c r="D23" s="84">
        <f>C18</f>
        <v>15000000</v>
      </c>
      <c r="E23" s="27"/>
      <c r="F23" s="27"/>
      <c r="G23" s="27"/>
      <c r="H23" s="29"/>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row>
    <row r="24" spans="2:73">
      <c r="B24" s="6" t="s">
        <v>29</v>
      </c>
      <c r="D24" s="26">
        <f>$D$23-SUM($D27:D27)</f>
        <v>14845471.728256958</v>
      </c>
      <c r="E24" s="26">
        <f>$D$23-SUM($D27:E27)</f>
        <v>14536415.184770873</v>
      </c>
      <c r="F24" s="26">
        <f>$D$23-SUM($D27:F27)</f>
        <v>14227358.641284788</v>
      </c>
      <c r="G24" s="26">
        <f>$D$23-SUM($D27:G27)</f>
        <v>13918302.097798705</v>
      </c>
      <c r="H24" s="26">
        <f>$D$23-SUM($D27:H27)</f>
        <v>13609245.55431262</v>
      </c>
      <c r="I24" s="26">
        <f>$D$23-SUM($D27:I27)</f>
        <v>13300189.010826536</v>
      </c>
      <c r="J24" s="26">
        <f>$D$23-SUM($D27:J27)</f>
        <v>12991132.467340451</v>
      </c>
      <c r="K24" s="26">
        <f>$D$23-SUM($D27:K27)</f>
        <v>12682075.923854366</v>
      </c>
      <c r="L24" s="26">
        <f>$D$23-SUM($D27:L27)</f>
        <v>12373019.380368281</v>
      </c>
      <c r="M24" s="26">
        <f>$D$23-SUM($D27:M27)</f>
        <v>12063962.836882196</v>
      </c>
      <c r="N24" s="26">
        <f>$D$23-SUM($D27:N27)</f>
        <v>11754906.293396112</v>
      </c>
      <c r="O24" s="26">
        <f>$D$23-SUM($D27:O27)</f>
        <v>11445849.749910027</v>
      </c>
      <c r="P24" s="26">
        <f>$D$23-SUM($D27:P27)</f>
        <v>11136793.206423942</v>
      </c>
      <c r="Q24" s="26">
        <f>$D$23-SUM($D27:Q27)</f>
        <v>10827736.662937857</v>
      </c>
      <c r="R24" s="26">
        <f>$D$23-SUM($D27:R27)</f>
        <v>10518680.119451772</v>
      </c>
      <c r="S24" s="26">
        <f>$D$23-SUM($D27:S27)</f>
        <v>10211820.909352563</v>
      </c>
      <c r="T24" s="26">
        <f>$D$23-SUM($D27:T27)</f>
        <v>9907159.0326402336</v>
      </c>
      <c r="U24" s="26">
        <f>$D$23-SUM($D27:U27)</f>
        <v>9602497.1559279002</v>
      </c>
      <c r="V24" s="26">
        <f>$D$23-SUM($D27:V27)</f>
        <v>9297835.2792155705</v>
      </c>
      <c r="W24" s="26">
        <f>$D$23-SUM($D27:W27)</f>
        <v>8993173.4025032371</v>
      </c>
      <c r="X24" s="26">
        <f>$D$23-SUM($D27:X27)</f>
        <v>8692924.0678814761</v>
      </c>
      <c r="Y24" s="26">
        <f>$D$23-SUM($D27:Y27)</f>
        <v>8397087.2753502838</v>
      </c>
      <c r="Z24" s="26">
        <f>$D$23-SUM($D27:Z27)</f>
        <v>8101250.4828190915</v>
      </c>
      <c r="AA24" s="26">
        <f>$D$23-SUM($D27:AA27)</f>
        <v>7805413.6902878992</v>
      </c>
      <c r="AB24" s="26">
        <f>$D$23-SUM($D27:AB27)</f>
        <v>7509576.8977567069</v>
      </c>
      <c r="AC24" s="26">
        <f>$D$23-SUM($D27:AC27)</f>
        <v>7216217.6847150633</v>
      </c>
      <c r="AD24" s="26">
        <f>$D$23-SUM($D27:AD27)</f>
        <v>6925336.0511629684</v>
      </c>
      <c r="AE24" s="26">
        <f>$D$23-SUM($D27:AE27)</f>
        <v>6634454.4176108735</v>
      </c>
      <c r="AF24" s="26">
        <f>$D$23-SUM($D27:AF27)</f>
        <v>6343572.7840587776</v>
      </c>
      <c r="AG24" s="26">
        <f>$D$23-SUM($D27:AG27)</f>
        <v>6052691.1505066827</v>
      </c>
      <c r="AH24" s="26">
        <f>$D$23-SUM($D27:AH27)</f>
        <v>5769963.9089675099</v>
      </c>
      <c r="AI24" s="26">
        <f>$D$23-SUM($D27:AI27)</f>
        <v>5495391.0594412573</v>
      </c>
      <c r="AJ24" s="26">
        <f>$D$23-SUM($D27:AJ27)</f>
        <v>5220818.2099150047</v>
      </c>
      <c r="AK24" s="26">
        <f>$D$23-SUM($D27:AK27)</f>
        <v>4946245.3603887521</v>
      </c>
      <c r="AL24" s="26">
        <f>$D$23-SUM($D27:AL27)</f>
        <v>4671672.5108624995</v>
      </c>
      <c r="AM24" s="26">
        <f>$D$23-SUM($D27:AM27)</f>
        <v>4398962.5129850134</v>
      </c>
      <c r="AN24" s="26">
        <f>$D$23-SUM($D27:AN27)</f>
        <v>4128115.3667562921</v>
      </c>
      <c r="AO24" s="26">
        <f>$D$23-SUM($D27:AO27)</f>
        <v>3857268.2205275707</v>
      </c>
      <c r="AP24" s="26">
        <f>$D$23-SUM($D27:AP27)</f>
        <v>3586421.0742988493</v>
      </c>
      <c r="AQ24" s="26">
        <f>$D$23-SUM($D27:AQ27)</f>
        <v>3315573.928070128</v>
      </c>
      <c r="AR24" s="26">
        <f>$D$23-SUM($D27:AR27)</f>
        <v>3045402.7971866131</v>
      </c>
      <c r="AS24" s="26">
        <f>$D$23-SUM($D27:AS27)</f>
        <v>2775907.6816483047</v>
      </c>
      <c r="AT24" s="26">
        <f>$D$23-SUM($D27:AT27)</f>
        <v>2506412.5661099963</v>
      </c>
      <c r="AU24" s="26">
        <f>$D$23-SUM($D27:AU27)</f>
        <v>2236917.4505716879</v>
      </c>
      <c r="AV24" s="26">
        <f>$D$23-SUM($D27:AV27)</f>
        <v>1967422.3350333795</v>
      </c>
      <c r="AW24" s="26">
        <f>$D$23-SUM($D27:AW27)</f>
        <v>1700605.2653346099</v>
      </c>
      <c r="AX24" s="26">
        <f>$D$23-SUM($D27:AX27)</f>
        <v>1436466.241475381</v>
      </c>
      <c r="AY24" s="26">
        <f>$D$23-SUM($D27:AY27)</f>
        <v>1172327.217616152</v>
      </c>
      <c r="AZ24" s="26">
        <f>$D$23-SUM($D27:AZ27)</f>
        <v>908188.19375692308</v>
      </c>
      <c r="BA24" s="26">
        <f>$D$23-SUM($D27:BA27)</f>
        <v>644049.16989769414</v>
      </c>
      <c r="BB24" s="26">
        <f>$D$23-SUM($D27:BB27)</f>
        <v>493743.95113050193</v>
      </c>
      <c r="BC24" s="26">
        <f>$D$23-SUM($D27:BC27)</f>
        <v>457272.53745534457</v>
      </c>
      <c r="BD24" s="26">
        <f>$D$23-SUM($D27:BD27)</f>
        <v>420801.12378018722</v>
      </c>
      <c r="BE24" s="26">
        <f>$D$23-SUM($D27:BE27)</f>
        <v>384329.71010502987</v>
      </c>
      <c r="BF24" s="26">
        <f>$D$23-SUM($D27:BF27)</f>
        <v>347858.29642987251</v>
      </c>
      <c r="BG24" s="26">
        <f>$D$23-SUM($D27:BG27)</f>
        <v>311567.23991218954</v>
      </c>
      <c r="BH24" s="26">
        <f>$D$23-SUM($D27:BH27)</f>
        <v>275456.54055198282</v>
      </c>
      <c r="BI24" s="26">
        <f>$D$23-SUM($D27:BI27)</f>
        <v>239345.8411917761</v>
      </c>
      <c r="BJ24" s="26">
        <f>$D$23-SUM($D27:BJ27)</f>
        <v>203235.14183156937</v>
      </c>
      <c r="BK24" s="26">
        <f>$D$23-SUM($D27:BK27)</f>
        <v>167124.44247136265</v>
      </c>
      <c r="BL24" s="26">
        <f>$D$23-SUM($D27:BL27)</f>
        <v>134162.18351213261</v>
      </c>
      <c r="BM24" s="26">
        <f>$D$23-SUM($D27:BM27)</f>
        <v>104348.36495387927</v>
      </c>
      <c r="BN24" s="26">
        <f>$D$23-SUM($D27:BN27)</f>
        <v>74534.546395625919</v>
      </c>
      <c r="BO24" s="26">
        <f>$D$23-SUM($D27:BO27)</f>
        <v>44720.727837372571</v>
      </c>
      <c r="BP24" s="26">
        <f>$D$23-SUM($D27:BP27)</f>
        <v>14906.909279119223</v>
      </c>
      <c r="BQ24" s="26">
        <f>$D$23-SUM($D27:BQ27)</f>
        <v>0</v>
      </c>
      <c r="BR24" s="27"/>
    </row>
    <row r="25" spans="2:73">
      <c r="B25" s="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row>
    <row r="26" spans="2:73">
      <c r="B26" s="6" t="s">
        <v>6</v>
      </c>
      <c r="D26" s="167">
        <f>D23/2</f>
        <v>7500000</v>
      </c>
      <c r="E26" s="27">
        <f>D28+D23/2</f>
        <v>14845471.728256958</v>
      </c>
      <c r="F26" s="27">
        <f t="shared" ref="F26" si="23">E28</f>
        <v>14536415.184770873</v>
      </c>
      <c r="G26" s="27">
        <f t="shared" ref="G26" si="24">F28</f>
        <v>14227358.641284788</v>
      </c>
      <c r="H26" s="27">
        <f t="shared" ref="H26" si="25">G28</f>
        <v>13918302.097798703</v>
      </c>
      <c r="I26" s="27">
        <f t="shared" ref="I26" si="26">H28</f>
        <v>13609245.554312618</v>
      </c>
      <c r="J26" s="27">
        <f t="shared" ref="J26" si="27">I28</f>
        <v>13300189.010826534</v>
      </c>
      <c r="K26" s="27">
        <f t="shared" ref="K26" si="28">J28</f>
        <v>12991132.467340449</v>
      </c>
      <c r="L26" s="27">
        <f t="shared" ref="L26" si="29">K28</f>
        <v>12682075.923854364</v>
      </c>
      <c r="M26" s="27">
        <f t="shared" ref="M26" si="30">L28</f>
        <v>12373019.380368279</v>
      </c>
      <c r="N26" s="27">
        <f t="shared" ref="N26" si="31">M28</f>
        <v>12063962.836882195</v>
      </c>
      <c r="O26" s="27">
        <f t="shared" ref="O26" si="32">N28</f>
        <v>11754906.29339611</v>
      </c>
      <c r="P26" s="27">
        <f t="shared" ref="P26" si="33">O28</f>
        <v>11445849.749910025</v>
      </c>
      <c r="Q26" s="27">
        <f t="shared" ref="Q26" si="34">P28</f>
        <v>11136793.20642394</v>
      </c>
      <c r="R26" s="27">
        <f t="shared" ref="R26" si="35">Q28</f>
        <v>10827736.662937855</v>
      </c>
      <c r="S26" s="27">
        <f t="shared" ref="S26" si="36">R28</f>
        <v>10518680.119451771</v>
      </c>
      <c r="T26" s="27">
        <f t="shared" ref="T26" si="37">S28</f>
        <v>10211820.909352563</v>
      </c>
      <c r="U26" s="27">
        <f t="shared" ref="U26" si="38">T28</f>
        <v>9907159.0326402318</v>
      </c>
      <c r="V26" s="27">
        <f t="shared" ref="V26" si="39">U28</f>
        <v>9602497.1559279002</v>
      </c>
      <c r="W26" s="27">
        <f t="shared" ref="W26" si="40">V28</f>
        <v>9297835.2792155687</v>
      </c>
      <c r="X26" s="27">
        <f t="shared" ref="X26" si="41">W28</f>
        <v>8993173.4025032371</v>
      </c>
      <c r="Y26" s="27">
        <f t="shared" ref="Y26" si="42">X28</f>
        <v>8692924.0678814761</v>
      </c>
      <c r="Z26" s="27">
        <f t="shared" ref="Z26" si="43">Y28</f>
        <v>8397087.2753502838</v>
      </c>
      <c r="AA26" s="27">
        <f t="shared" ref="AA26" si="44">Z28</f>
        <v>8101250.4828190915</v>
      </c>
      <c r="AB26" s="27">
        <f t="shared" ref="AB26" si="45">AA28</f>
        <v>7805413.6902878992</v>
      </c>
      <c r="AC26" s="27">
        <f t="shared" ref="AC26" si="46">AB28</f>
        <v>7509576.8977567069</v>
      </c>
      <c r="AD26" s="27">
        <f t="shared" ref="AD26" si="47">AC28</f>
        <v>7216217.6847150633</v>
      </c>
      <c r="AE26" s="27">
        <f t="shared" ref="AE26" si="48">AD28</f>
        <v>6925336.0511629684</v>
      </c>
      <c r="AF26" s="27">
        <f t="shared" ref="AF26" si="49">AE28</f>
        <v>6634454.4176108735</v>
      </c>
      <c r="AG26" s="27">
        <f t="shared" ref="AG26" si="50">AF28</f>
        <v>6343572.7840587785</v>
      </c>
      <c r="AH26" s="27">
        <f t="shared" ref="AH26" si="51">AG28</f>
        <v>6052691.1505066836</v>
      </c>
      <c r="AI26" s="27">
        <f t="shared" ref="AI26" si="52">AH28</f>
        <v>5769963.9089675099</v>
      </c>
      <c r="AJ26" s="27">
        <f t="shared" ref="AJ26" si="53">AI28</f>
        <v>5495391.0594412582</v>
      </c>
      <c r="AK26" s="27">
        <f t="shared" ref="AK26" si="54">AJ28</f>
        <v>5220818.2099150065</v>
      </c>
      <c r="AL26" s="27">
        <f t="shared" ref="AL26" si="55">AK28</f>
        <v>4946245.3603887549</v>
      </c>
      <c r="AM26" s="27">
        <f t="shared" ref="AM26" si="56">AL28</f>
        <v>4671672.5108625032</v>
      </c>
      <c r="AN26" s="27">
        <f t="shared" ref="AN26" si="57">AM28</f>
        <v>4398962.5129850172</v>
      </c>
      <c r="AO26" s="27">
        <f t="shared" ref="AO26" si="58">AN28</f>
        <v>4128115.3667562963</v>
      </c>
      <c r="AP26" s="27">
        <f t="shared" ref="AP26" si="59">AO28</f>
        <v>3857268.2205275754</v>
      </c>
      <c r="AQ26" s="27">
        <f t="shared" ref="AQ26" si="60">AP28</f>
        <v>3586421.0742988545</v>
      </c>
      <c r="AR26" s="27">
        <f t="shared" ref="AR26" si="61">AQ28</f>
        <v>3315573.9280701336</v>
      </c>
      <c r="AS26" s="27">
        <f t="shared" ref="AS26" si="62">AR28</f>
        <v>3045402.7971866187</v>
      </c>
      <c r="AT26" s="27">
        <f t="shared" ref="AT26" si="63">AS28</f>
        <v>2775907.6816483098</v>
      </c>
      <c r="AU26" s="27">
        <f t="shared" ref="AU26" si="64">AT28</f>
        <v>2506412.5661100009</v>
      </c>
      <c r="AV26" s="27">
        <f t="shared" ref="AV26" si="65">AU28</f>
        <v>2236917.4505716921</v>
      </c>
      <c r="AW26" s="27">
        <f t="shared" ref="AW26" si="66">AV28</f>
        <v>1967422.3350333835</v>
      </c>
      <c r="AX26" s="27">
        <f t="shared" ref="AX26" si="67">AW28</f>
        <v>1700605.2653346148</v>
      </c>
      <c r="AY26" s="27">
        <f t="shared" ref="AY26" si="68">AX28</f>
        <v>1436466.2414753861</v>
      </c>
      <c r="AZ26" s="27">
        <f t="shared" ref="AZ26" si="69">AY28</f>
        <v>1172327.2176161571</v>
      </c>
      <c r="BA26" s="27">
        <f t="shared" ref="BA26" si="70">AZ28</f>
        <v>908188.19375692832</v>
      </c>
      <c r="BB26" s="27">
        <f t="shared" ref="BB26" si="71">BA28</f>
        <v>644049.1698976995</v>
      </c>
      <c r="BC26" s="27">
        <f t="shared" ref="BC26" si="72">BB28</f>
        <v>493743.95113050641</v>
      </c>
      <c r="BD26" s="27">
        <f t="shared" ref="BD26" si="73">BC28</f>
        <v>457272.53745534911</v>
      </c>
      <c r="BE26" s="27">
        <f t="shared" ref="BE26" si="74">BD28</f>
        <v>420801.12378019176</v>
      </c>
      <c r="BF26" s="27">
        <f t="shared" ref="BF26" si="75">BE28</f>
        <v>384329.71010503441</v>
      </c>
      <c r="BG26" s="27">
        <f t="shared" ref="BG26" si="76">BF28</f>
        <v>347858.29642987705</v>
      </c>
      <c r="BH26" s="27">
        <f t="shared" ref="BH26" si="77">BG28</f>
        <v>311567.23991219484</v>
      </c>
      <c r="BI26" s="27">
        <f t="shared" ref="BI26" si="78">BH28</f>
        <v>275456.54055198771</v>
      </c>
      <c r="BJ26" s="27">
        <f t="shared" ref="BJ26" si="79">BI28</f>
        <v>239345.84119178058</v>
      </c>
      <c r="BK26" s="27">
        <f t="shared" ref="BK26" si="80">BJ28</f>
        <v>203235.14183157345</v>
      </c>
      <c r="BL26" s="27">
        <f t="shared" ref="BL26" si="81">BK28</f>
        <v>167124.44247136632</v>
      </c>
      <c r="BM26" s="27">
        <f t="shared" ref="BM26" si="82">BL28</f>
        <v>134162.18351213587</v>
      </c>
      <c r="BN26" s="27">
        <f t="shared" ref="BN26" si="83">BM28</f>
        <v>104348.36495388215</v>
      </c>
      <c r="BO26" s="27">
        <f t="shared" ref="BO26" si="84">BN28</f>
        <v>74534.546395628422</v>
      </c>
      <c r="BP26" s="27">
        <f t="shared" ref="BP26" si="85">BO28</f>
        <v>44720.727837374703</v>
      </c>
      <c r="BQ26" s="27">
        <f t="shared" ref="BQ26" si="86">BP28</f>
        <v>14906.909279120984</v>
      </c>
      <c r="BR26" s="27"/>
    </row>
    <row r="27" spans="2:73">
      <c r="B27" s="6" t="s">
        <v>1</v>
      </c>
      <c r="C27" s="166"/>
      <c r="D27" s="167">
        <f>'Depreciation Schedule 15M Avoid'!D66</f>
        <v>154528.27174304228</v>
      </c>
      <c r="E27" s="167">
        <f>'Depreciation Schedule 15M Avoid'!E66</f>
        <v>309056.54348608456</v>
      </c>
      <c r="F27" s="167">
        <f>'Depreciation Schedule 15M Avoid'!F66</f>
        <v>309056.54348608456</v>
      </c>
      <c r="G27" s="167">
        <f>'Depreciation Schedule 15M Avoid'!G66</f>
        <v>309056.54348608456</v>
      </c>
      <c r="H27" s="167">
        <f>'Depreciation Schedule 15M Avoid'!H66</f>
        <v>309056.54348608456</v>
      </c>
      <c r="I27" s="167">
        <f>'Depreciation Schedule 15M Avoid'!I66</f>
        <v>309056.54348608456</v>
      </c>
      <c r="J27" s="167">
        <f>'Depreciation Schedule 15M Avoid'!J66</f>
        <v>309056.54348608456</v>
      </c>
      <c r="K27" s="167">
        <f>'Depreciation Schedule 15M Avoid'!K66</f>
        <v>309056.54348608456</v>
      </c>
      <c r="L27" s="167">
        <f>'Depreciation Schedule 15M Avoid'!L66</f>
        <v>309056.54348608456</v>
      </c>
      <c r="M27" s="167">
        <f>'Depreciation Schedule 15M Avoid'!M66</f>
        <v>309056.54348608456</v>
      </c>
      <c r="N27" s="167">
        <f>'Depreciation Schedule 15M Avoid'!N66</f>
        <v>309056.54348608456</v>
      </c>
      <c r="O27" s="167">
        <f>'Depreciation Schedule 15M Avoid'!O66</f>
        <v>309056.54348608456</v>
      </c>
      <c r="P27" s="167">
        <f>'Depreciation Schedule 15M Avoid'!P66</f>
        <v>309056.54348608456</v>
      </c>
      <c r="Q27" s="167">
        <f>'Depreciation Schedule 15M Avoid'!Q66</f>
        <v>309056.54348608456</v>
      </c>
      <c r="R27" s="167">
        <f>'Depreciation Schedule 15M Avoid'!R66</f>
        <v>309056.54348608456</v>
      </c>
      <c r="S27" s="167">
        <f>'Depreciation Schedule 15M Avoid'!S66</f>
        <v>306859.21009920799</v>
      </c>
      <c r="T27" s="167">
        <f>'Depreciation Schedule 15M Avoid'!T66</f>
        <v>304661.87671233143</v>
      </c>
      <c r="U27" s="167">
        <f>'Depreciation Schedule 15M Avoid'!U66</f>
        <v>304661.87671233143</v>
      </c>
      <c r="V27" s="167">
        <f>'Depreciation Schedule 15M Avoid'!V66</f>
        <v>304661.87671233143</v>
      </c>
      <c r="W27" s="167">
        <f>'Depreciation Schedule 15M Avoid'!W66</f>
        <v>304661.87671233143</v>
      </c>
      <c r="X27" s="167">
        <f>'Depreciation Schedule 15M Avoid'!X66</f>
        <v>300249.33462176169</v>
      </c>
      <c r="Y27" s="167">
        <f>'Depreciation Schedule 15M Avoid'!Y66</f>
        <v>295836.79253119195</v>
      </c>
      <c r="Z27" s="167">
        <f>'Depreciation Schedule 15M Avoid'!Z66</f>
        <v>295836.79253119195</v>
      </c>
      <c r="AA27" s="167">
        <f>'Depreciation Schedule 15M Avoid'!AA66</f>
        <v>295836.79253119195</v>
      </c>
      <c r="AB27" s="167">
        <f>'Depreciation Schedule 15M Avoid'!AB66</f>
        <v>295836.79253119195</v>
      </c>
      <c r="AC27" s="167">
        <f>'Depreciation Schedule 15M Avoid'!AC66</f>
        <v>293359.2130416435</v>
      </c>
      <c r="AD27" s="167">
        <f>'Depreciation Schedule 15M Avoid'!AD66</f>
        <v>290881.63355209504</v>
      </c>
      <c r="AE27" s="167">
        <f>'Depreciation Schedule 15M Avoid'!AE66</f>
        <v>290881.63355209504</v>
      </c>
      <c r="AF27" s="167">
        <f>'Depreciation Schedule 15M Avoid'!AF66</f>
        <v>290881.63355209504</v>
      </c>
      <c r="AG27" s="167">
        <f>'Depreciation Schedule 15M Avoid'!AG66</f>
        <v>290881.63355209504</v>
      </c>
      <c r="AH27" s="167">
        <f>'Depreciation Schedule 15M Avoid'!AH66</f>
        <v>282727.24153917341</v>
      </c>
      <c r="AI27" s="167">
        <f>'Depreciation Schedule 15M Avoid'!AI66</f>
        <v>274572.84952625178</v>
      </c>
      <c r="AJ27" s="167">
        <f>'Depreciation Schedule 15M Avoid'!AJ66</f>
        <v>274572.84952625178</v>
      </c>
      <c r="AK27" s="167">
        <f>'Depreciation Schedule 15M Avoid'!AK66</f>
        <v>274572.84952625178</v>
      </c>
      <c r="AL27" s="167">
        <f>'Depreciation Schedule 15M Avoid'!AL66</f>
        <v>274572.84952625178</v>
      </c>
      <c r="AM27" s="167">
        <f>'Depreciation Schedule 15M Avoid'!AM66</f>
        <v>272709.99787748622</v>
      </c>
      <c r="AN27" s="167">
        <f>'Depreciation Schedule 15M Avoid'!AN66</f>
        <v>270847.14622872073</v>
      </c>
      <c r="AO27" s="167">
        <f>'Depreciation Schedule 15M Avoid'!AO66</f>
        <v>270847.14622872073</v>
      </c>
      <c r="AP27" s="167">
        <f>'Depreciation Schedule 15M Avoid'!AP66</f>
        <v>270847.14622872073</v>
      </c>
      <c r="AQ27" s="167">
        <f>'Depreciation Schedule 15M Avoid'!AQ66</f>
        <v>270847.14622872073</v>
      </c>
      <c r="AR27" s="167">
        <f>'Depreciation Schedule 15M Avoid'!AR66</f>
        <v>270171.13088351471</v>
      </c>
      <c r="AS27" s="167">
        <f>'Depreciation Schedule 15M Avoid'!AS66</f>
        <v>269495.11553830869</v>
      </c>
      <c r="AT27" s="167">
        <f>'Depreciation Schedule 15M Avoid'!AT66</f>
        <v>269495.11553830869</v>
      </c>
      <c r="AU27" s="167">
        <f>'Depreciation Schedule 15M Avoid'!AU66</f>
        <v>269495.11553830869</v>
      </c>
      <c r="AV27" s="167">
        <f>'Depreciation Schedule 15M Avoid'!AV66</f>
        <v>269495.11553830869</v>
      </c>
      <c r="AW27" s="167">
        <f>'Depreciation Schedule 15M Avoid'!AW66</f>
        <v>266817.06969876873</v>
      </c>
      <c r="AX27" s="167">
        <f>'Depreciation Schedule 15M Avoid'!AX66</f>
        <v>264139.02385922882</v>
      </c>
      <c r="AY27" s="167">
        <f>'Depreciation Schedule 15M Avoid'!AY66</f>
        <v>264139.02385922882</v>
      </c>
      <c r="AZ27" s="167">
        <f>'Depreciation Schedule 15M Avoid'!AZ66</f>
        <v>264139.02385922882</v>
      </c>
      <c r="BA27" s="167">
        <f>'Depreciation Schedule 15M Avoid'!BA66</f>
        <v>264139.02385922882</v>
      </c>
      <c r="BB27" s="167">
        <f>'Depreciation Schedule 15M Avoid'!BB66</f>
        <v>150305.21876719309</v>
      </c>
      <c r="BC27" s="167">
        <f>'Depreciation Schedule 15M Avoid'!BC66</f>
        <v>36471.413675157324</v>
      </c>
      <c r="BD27" s="167">
        <f>'Depreciation Schedule 15M Avoid'!BD66</f>
        <v>36471.413675157324</v>
      </c>
      <c r="BE27" s="167">
        <f>'Depreciation Schedule 15M Avoid'!BE66</f>
        <v>36471.413675157324</v>
      </c>
      <c r="BF27" s="167">
        <f>'Depreciation Schedule 15M Avoid'!BF66</f>
        <v>36471.413675157324</v>
      </c>
      <c r="BG27" s="167">
        <f>'Depreciation Schedule 15M Avoid'!BG66</f>
        <v>36291.056517682235</v>
      </c>
      <c r="BH27" s="167">
        <f>'Depreciation Schedule 15M Avoid'!BH66</f>
        <v>36110.699360207138</v>
      </c>
      <c r="BI27" s="167">
        <f>'Depreciation Schedule 15M Avoid'!BI66</f>
        <v>36110.699360207138</v>
      </c>
      <c r="BJ27" s="167">
        <f>'Depreciation Schedule 15M Avoid'!BJ66</f>
        <v>36110.699360207138</v>
      </c>
      <c r="BK27" s="167">
        <f>'Depreciation Schedule 15M Avoid'!BK66</f>
        <v>36110.699360207138</v>
      </c>
      <c r="BL27" s="167">
        <f>'Depreciation Schedule 15M Avoid'!BL66</f>
        <v>32962.258959230428</v>
      </c>
      <c r="BM27" s="167">
        <f>'Depreciation Schedule 15M Avoid'!BM66</f>
        <v>29813.818558253719</v>
      </c>
      <c r="BN27" s="167">
        <f>'Depreciation Schedule 15M Avoid'!BN66</f>
        <v>29813.818558253719</v>
      </c>
      <c r="BO27" s="167">
        <f>'Depreciation Schedule 15M Avoid'!BO66</f>
        <v>29813.818558253719</v>
      </c>
      <c r="BP27" s="167">
        <f>'Depreciation Schedule 15M Avoid'!BP66</f>
        <v>29813.818558253719</v>
      </c>
      <c r="BQ27" s="167">
        <f>'Depreciation Schedule 15M Avoid'!BQ66</f>
        <v>14906.909279126859</v>
      </c>
      <c r="BR27" s="27"/>
    </row>
    <row r="28" spans="2:73">
      <c r="B28" s="6" t="s">
        <v>7</v>
      </c>
      <c r="D28" s="27">
        <f>D26-D27</f>
        <v>7345471.7282569576</v>
      </c>
      <c r="E28" s="27">
        <f>E26-E27</f>
        <v>14536415.184770873</v>
      </c>
      <c r="F28" s="27">
        <f t="shared" ref="F28:AF28" si="87">F26-F27</f>
        <v>14227358.641284788</v>
      </c>
      <c r="G28" s="27">
        <f t="shared" si="87"/>
        <v>13918302.097798703</v>
      </c>
      <c r="H28" s="27">
        <f t="shared" si="87"/>
        <v>13609245.554312618</v>
      </c>
      <c r="I28" s="27">
        <f t="shared" si="87"/>
        <v>13300189.010826534</v>
      </c>
      <c r="J28" s="27">
        <f t="shared" si="87"/>
        <v>12991132.467340449</v>
      </c>
      <c r="K28" s="27">
        <f t="shared" si="87"/>
        <v>12682075.923854364</v>
      </c>
      <c r="L28" s="27">
        <f t="shared" si="87"/>
        <v>12373019.380368279</v>
      </c>
      <c r="M28" s="27">
        <f t="shared" si="87"/>
        <v>12063962.836882195</v>
      </c>
      <c r="N28" s="27">
        <f t="shared" si="87"/>
        <v>11754906.29339611</v>
      </c>
      <c r="O28" s="27">
        <f t="shared" si="87"/>
        <v>11445849.749910025</v>
      </c>
      <c r="P28" s="27">
        <f t="shared" si="87"/>
        <v>11136793.20642394</v>
      </c>
      <c r="Q28" s="27">
        <f t="shared" si="87"/>
        <v>10827736.662937855</v>
      </c>
      <c r="R28" s="27">
        <f t="shared" si="87"/>
        <v>10518680.119451771</v>
      </c>
      <c r="S28" s="27">
        <f t="shared" si="87"/>
        <v>10211820.909352563</v>
      </c>
      <c r="T28" s="27">
        <f t="shared" si="87"/>
        <v>9907159.0326402318</v>
      </c>
      <c r="U28" s="27">
        <f t="shared" si="87"/>
        <v>9602497.1559279002</v>
      </c>
      <c r="V28" s="27">
        <f t="shared" si="87"/>
        <v>9297835.2792155687</v>
      </c>
      <c r="W28" s="27">
        <f t="shared" si="87"/>
        <v>8993173.4025032371</v>
      </c>
      <c r="X28" s="27">
        <f t="shared" si="87"/>
        <v>8692924.0678814761</v>
      </c>
      <c r="Y28" s="27">
        <f t="shared" si="87"/>
        <v>8397087.2753502838</v>
      </c>
      <c r="Z28" s="27">
        <f t="shared" si="87"/>
        <v>8101250.4828190915</v>
      </c>
      <c r="AA28" s="27">
        <f t="shared" si="87"/>
        <v>7805413.6902878992</v>
      </c>
      <c r="AB28" s="27">
        <f t="shared" si="87"/>
        <v>7509576.8977567069</v>
      </c>
      <c r="AC28" s="27">
        <f t="shared" si="87"/>
        <v>7216217.6847150633</v>
      </c>
      <c r="AD28" s="27">
        <f t="shared" si="87"/>
        <v>6925336.0511629684</v>
      </c>
      <c r="AE28" s="27">
        <f t="shared" si="87"/>
        <v>6634454.4176108735</v>
      </c>
      <c r="AF28" s="27">
        <f t="shared" si="87"/>
        <v>6343572.7840587785</v>
      </c>
      <c r="AG28" s="27">
        <f t="shared" ref="AG28:AY28" si="88">AG26-AG27</f>
        <v>6052691.1505066836</v>
      </c>
      <c r="AH28" s="27">
        <f t="shared" si="88"/>
        <v>5769963.9089675099</v>
      </c>
      <c r="AI28" s="27">
        <f t="shared" si="88"/>
        <v>5495391.0594412582</v>
      </c>
      <c r="AJ28" s="27">
        <f t="shared" si="88"/>
        <v>5220818.2099150065</v>
      </c>
      <c r="AK28" s="27">
        <f t="shared" si="88"/>
        <v>4946245.3603887549</v>
      </c>
      <c r="AL28" s="27">
        <f t="shared" si="88"/>
        <v>4671672.5108625032</v>
      </c>
      <c r="AM28" s="27">
        <f t="shared" si="88"/>
        <v>4398962.5129850172</v>
      </c>
      <c r="AN28" s="27">
        <f t="shared" si="88"/>
        <v>4128115.3667562963</v>
      </c>
      <c r="AO28" s="27">
        <f t="shared" si="88"/>
        <v>3857268.2205275754</v>
      </c>
      <c r="AP28" s="27">
        <f t="shared" si="88"/>
        <v>3586421.0742988545</v>
      </c>
      <c r="AQ28" s="27">
        <f t="shared" si="88"/>
        <v>3315573.9280701336</v>
      </c>
      <c r="AR28" s="27">
        <f t="shared" si="88"/>
        <v>3045402.7971866187</v>
      </c>
      <c r="AS28" s="27">
        <f t="shared" si="88"/>
        <v>2775907.6816483098</v>
      </c>
      <c r="AT28" s="27">
        <f t="shared" si="88"/>
        <v>2506412.5661100009</v>
      </c>
      <c r="AU28" s="27">
        <f t="shared" si="88"/>
        <v>2236917.4505716921</v>
      </c>
      <c r="AV28" s="27">
        <f t="shared" si="88"/>
        <v>1967422.3350333835</v>
      </c>
      <c r="AW28" s="27">
        <f t="shared" si="88"/>
        <v>1700605.2653346148</v>
      </c>
      <c r="AX28" s="27">
        <f t="shared" si="88"/>
        <v>1436466.2414753861</v>
      </c>
      <c r="AY28" s="27">
        <f t="shared" si="88"/>
        <v>1172327.2176161571</v>
      </c>
      <c r="AZ28" s="27">
        <f t="shared" ref="AZ28:BQ28" si="89">AZ26-AZ27</f>
        <v>908188.19375692832</v>
      </c>
      <c r="BA28" s="27">
        <f t="shared" si="89"/>
        <v>644049.1698976995</v>
      </c>
      <c r="BB28" s="27">
        <f t="shared" si="89"/>
        <v>493743.95113050641</v>
      </c>
      <c r="BC28" s="27">
        <f t="shared" si="89"/>
        <v>457272.53745534911</v>
      </c>
      <c r="BD28" s="27">
        <f t="shared" si="89"/>
        <v>420801.12378019176</v>
      </c>
      <c r="BE28" s="27">
        <f t="shared" si="89"/>
        <v>384329.71010503441</v>
      </c>
      <c r="BF28" s="27">
        <f t="shared" si="89"/>
        <v>347858.29642987705</v>
      </c>
      <c r="BG28" s="27">
        <f t="shared" si="89"/>
        <v>311567.23991219484</v>
      </c>
      <c r="BH28" s="27">
        <f t="shared" si="89"/>
        <v>275456.54055198771</v>
      </c>
      <c r="BI28" s="27">
        <f t="shared" si="89"/>
        <v>239345.84119178058</v>
      </c>
      <c r="BJ28" s="27">
        <f t="shared" si="89"/>
        <v>203235.14183157345</v>
      </c>
      <c r="BK28" s="27">
        <f t="shared" si="89"/>
        <v>167124.44247136632</v>
      </c>
      <c r="BL28" s="27">
        <f t="shared" si="89"/>
        <v>134162.18351213587</v>
      </c>
      <c r="BM28" s="27">
        <f t="shared" si="89"/>
        <v>104348.36495388215</v>
      </c>
      <c r="BN28" s="27">
        <f t="shared" si="89"/>
        <v>74534.546395628422</v>
      </c>
      <c r="BO28" s="27">
        <f t="shared" si="89"/>
        <v>44720.727837374703</v>
      </c>
      <c r="BP28" s="27">
        <f t="shared" si="89"/>
        <v>14906.909279120984</v>
      </c>
      <c r="BQ28" s="27">
        <f t="shared" si="89"/>
        <v>-5.8753357734531164E-9</v>
      </c>
      <c r="BR28" s="27"/>
    </row>
    <row r="29" spans="2:73">
      <c r="B29" s="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row>
    <row r="30" spans="2:73">
      <c r="B30" s="6" t="s">
        <v>8</v>
      </c>
      <c r="D30" s="27">
        <f>(D26+D28)/2</f>
        <v>7422735.8641284788</v>
      </c>
      <c r="E30" s="27">
        <f>(E26+E28)/2</f>
        <v>14690943.456513915</v>
      </c>
      <c r="F30" s="27">
        <f t="shared" ref="F30:AG30" si="90">(F26+F28)/2</f>
        <v>14381886.91302783</v>
      </c>
      <c r="G30" s="27">
        <f t="shared" si="90"/>
        <v>14072830.369541746</v>
      </c>
      <c r="H30" s="27">
        <f t="shared" si="90"/>
        <v>13763773.826055661</v>
      </c>
      <c r="I30" s="27">
        <f t="shared" si="90"/>
        <v>13454717.282569576</v>
      </c>
      <c r="J30" s="27">
        <f t="shared" si="90"/>
        <v>13145660.739083491</v>
      </c>
      <c r="K30" s="27">
        <f t="shared" si="90"/>
        <v>12836604.195597406</v>
      </c>
      <c r="L30" s="27">
        <f t="shared" si="90"/>
        <v>12527547.652111322</v>
      </c>
      <c r="M30" s="27">
        <f t="shared" si="90"/>
        <v>12218491.108625237</v>
      </c>
      <c r="N30" s="27">
        <f t="shared" si="90"/>
        <v>11909434.565139152</v>
      </c>
      <c r="O30" s="27">
        <f t="shared" si="90"/>
        <v>11600378.021653067</v>
      </c>
      <c r="P30" s="27">
        <f t="shared" si="90"/>
        <v>11291321.478166983</v>
      </c>
      <c r="Q30" s="27">
        <f t="shared" si="90"/>
        <v>10982264.934680898</v>
      </c>
      <c r="R30" s="27">
        <f t="shared" si="90"/>
        <v>10673208.391194813</v>
      </c>
      <c r="S30" s="27">
        <f t="shared" si="90"/>
        <v>10365250.514402166</v>
      </c>
      <c r="T30" s="27">
        <f t="shared" si="90"/>
        <v>10059489.970996398</v>
      </c>
      <c r="U30" s="27">
        <f t="shared" si="90"/>
        <v>9754828.0942840651</v>
      </c>
      <c r="V30" s="27">
        <f t="shared" si="90"/>
        <v>9450166.2175717354</v>
      </c>
      <c r="W30" s="27">
        <f t="shared" si="90"/>
        <v>9145504.340859402</v>
      </c>
      <c r="X30" s="27">
        <f t="shared" si="90"/>
        <v>8843048.7351923566</v>
      </c>
      <c r="Y30" s="27">
        <f t="shared" si="90"/>
        <v>8545005.67161588</v>
      </c>
      <c r="Z30" s="27">
        <f t="shared" si="90"/>
        <v>8249168.8790846877</v>
      </c>
      <c r="AA30" s="27">
        <f t="shared" si="90"/>
        <v>7953332.0865534954</v>
      </c>
      <c r="AB30" s="27">
        <f t="shared" si="90"/>
        <v>7657495.2940223031</v>
      </c>
      <c r="AC30" s="27">
        <f t="shared" si="90"/>
        <v>7362897.2912358847</v>
      </c>
      <c r="AD30" s="27">
        <f t="shared" si="90"/>
        <v>7070776.8679390159</v>
      </c>
      <c r="AE30" s="27">
        <f t="shared" si="90"/>
        <v>6779895.2343869209</v>
      </c>
      <c r="AF30" s="27">
        <f t="shared" si="90"/>
        <v>6489013.600834826</v>
      </c>
      <c r="AG30" s="27">
        <f t="shared" si="90"/>
        <v>6198131.9672827311</v>
      </c>
      <c r="AH30" s="27">
        <f t="shared" ref="AH30:AY30" si="91">(AH26+AH28)/2</f>
        <v>5911327.5297370963</v>
      </c>
      <c r="AI30" s="27">
        <f t="shared" si="91"/>
        <v>5632677.4842043836</v>
      </c>
      <c r="AJ30" s="27">
        <f t="shared" si="91"/>
        <v>5358104.6346781328</v>
      </c>
      <c r="AK30" s="27">
        <f t="shared" si="91"/>
        <v>5083531.7851518802</v>
      </c>
      <c r="AL30" s="27">
        <f t="shared" si="91"/>
        <v>4808958.9356256295</v>
      </c>
      <c r="AM30" s="27">
        <f t="shared" si="91"/>
        <v>4535317.5119237602</v>
      </c>
      <c r="AN30" s="27">
        <f t="shared" si="91"/>
        <v>4263538.9398706565</v>
      </c>
      <c r="AO30" s="27">
        <f t="shared" si="91"/>
        <v>3992691.793641936</v>
      </c>
      <c r="AP30" s="27">
        <f t="shared" si="91"/>
        <v>3721844.6474132147</v>
      </c>
      <c r="AQ30" s="27">
        <f t="shared" si="91"/>
        <v>3450997.5011844942</v>
      </c>
      <c r="AR30" s="27">
        <f t="shared" si="91"/>
        <v>3180488.3626283761</v>
      </c>
      <c r="AS30" s="27">
        <f t="shared" si="91"/>
        <v>2910655.2394174645</v>
      </c>
      <c r="AT30" s="27">
        <f t="shared" si="91"/>
        <v>2641160.1238791551</v>
      </c>
      <c r="AU30" s="27">
        <f t="shared" si="91"/>
        <v>2371665.0083408467</v>
      </c>
      <c r="AV30" s="27">
        <f t="shared" si="91"/>
        <v>2102169.8928025379</v>
      </c>
      <c r="AW30" s="27">
        <f t="shared" si="91"/>
        <v>1834013.8001839991</v>
      </c>
      <c r="AX30" s="27">
        <f t="shared" si="91"/>
        <v>1568535.7534050005</v>
      </c>
      <c r="AY30" s="27">
        <f t="shared" si="91"/>
        <v>1304396.7295457716</v>
      </c>
      <c r="AZ30" s="27">
        <f t="shared" ref="AZ30:BQ30" si="92">(AZ26+AZ28)/2</f>
        <v>1040257.7056865427</v>
      </c>
      <c r="BA30" s="27">
        <f t="shared" si="92"/>
        <v>776118.68182731397</v>
      </c>
      <c r="BB30" s="27">
        <f t="shared" si="92"/>
        <v>568896.56051410292</v>
      </c>
      <c r="BC30" s="27">
        <f t="shared" si="92"/>
        <v>475508.24429292779</v>
      </c>
      <c r="BD30" s="27">
        <f t="shared" si="92"/>
        <v>439036.83061777044</v>
      </c>
      <c r="BE30" s="27">
        <f t="shared" si="92"/>
        <v>402565.41694261308</v>
      </c>
      <c r="BF30" s="27">
        <f t="shared" si="92"/>
        <v>366094.00326745573</v>
      </c>
      <c r="BG30" s="27">
        <f t="shared" si="92"/>
        <v>329712.76817103592</v>
      </c>
      <c r="BH30" s="27">
        <f t="shared" si="92"/>
        <v>293511.8902320913</v>
      </c>
      <c r="BI30" s="27">
        <f t="shared" si="92"/>
        <v>257401.19087188414</v>
      </c>
      <c r="BJ30" s="27">
        <f t="shared" si="92"/>
        <v>221290.49151167701</v>
      </c>
      <c r="BK30" s="27">
        <f t="shared" si="92"/>
        <v>185179.79215146988</v>
      </c>
      <c r="BL30" s="27">
        <f t="shared" si="92"/>
        <v>150643.3129917511</v>
      </c>
      <c r="BM30" s="27">
        <f t="shared" si="92"/>
        <v>119255.27423300901</v>
      </c>
      <c r="BN30" s="27">
        <f t="shared" si="92"/>
        <v>89441.455674755285</v>
      </c>
      <c r="BO30" s="27">
        <f t="shared" si="92"/>
        <v>59627.637116501559</v>
      </c>
      <c r="BP30" s="27">
        <f t="shared" si="92"/>
        <v>29813.818558247844</v>
      </c>
      <c r="BQ30" s="27">
        <f t="shared" si="92"/>
        <v>7453.4546395575544</v>
      </c>
      <c r="BR30" s="27"/>
    </row>
    <row r="31" spans="2:73">
      <c r="B31" s="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row>
    <row r="32" spans="2:73">
      <c r="B32" s="6" t="s">
        <v>9</v>
      </c>
      <c r="D32" s="27">
        <f t="shared" ref="D32:AH32" si="93">D27</f>
        <v>154528.27174304228</v>
      </c>
      <c r="E32" s="27">
        <f t="shared" si="93"/>
        <v>309056.54348608456</v>
      </c>
      <c r="F32" s="27">
        <f t="shared" si="93"/>
        <v>309056.54348608456</v>
      </c>
      <c r="G32" s="27">
        <f t="shared" si="93"/>
        <v>309056.54348608456</v>
      </c>
      <c r="H32" s="27">
        <f t="shared" si="93"/>
        <v>309056.54348608456</v>
      </c>
      <c r="I32" s="27">
        <f t="shared" si="93"/>
        <v>309056.54348608456</v>
      </c>
      <c r="J32" s="27">
        <f t="shared" si="93"/>
        <v>309056.54348608456</v>
      </c>
      <c r="K32" s="27">
        <f t="shared" si="93"/>
        <v>309056.54348608456</v>
      </c>
      <c r="L32" s="27">
        <f t="shared" si="93"/>
        <v>309056.54348608456</v>
      </c>
      <c r="M32" s="27">
        <f t="shared" si="93"/>
        <v>309056.54348608456</v>
      </c>
      <c r="N32" s="27">
        <f t="shared" si="93"/>
        <v>309056.54348608456</v>
      </c>
      <c r="O32" s="27">
        <f t="shared" si="93"/>
        <v>309056.54348608456</v>
      </c>
      <c r="P32" s="27">
        <f t="shared" si="93"/>
        <v>309056.54348608456</v>
      </c>
      <c r="Q32" s="27">
        <f t="shared" si="93"/>
        <v>309056.54348608456</v>
      </c>
      <c r="R32" s="27">
        <f t="shared" si="93"/>
        <v>309056.54348608456</v>
      </c>
      <c r="S32" s="27">
        <f t="shared" si="93"/>
        <v>306859.21009920799</v>
      </c>
      <c r="T32" s="27">
        <f t="shared" si="93"/>
        <v>304661.87671233143</v>
      </c>
      <c r="U32" s="27">
        <f t="shared" si="93"/>
        <v>304661.87671233143</v>
      </c>
      <c r="V32" s="27">
        <f t="shared" si="93"/>
        <v>304661.87671233143</v>
      </c>
      <c r="W32" s="27">
        <f t="shared" si="93"/>
        <v>304661.87671233143</v>
      </c>
      <c r="X32" s="27">
        <f t="shared" si="93"/>
        <v>300249.33462176169</v>
      </c>
      <c r="Y32" s="27">
        <f t="shared" si="93"/>
        <v>295836.79253119195</v>
      </c>
      <c r="Z32" s="27">
        <f t="shared" si="93"/>
        <v>295836.79253119195</v>
      </c>
      <c r="AA32" s="27">
        <f t="shared" si="93"/>
        <v>295836.79253119195</v>
      </c>
      <c r="AB32" s="27">
        <f t="shared" si="93"/>
        <v>295836.79253119195</v>
      </c>
      <c r="AC32" s="27">
        <f t="shared" si="93"/>
        <v>293359.2130416435</v>
      </c>
      <c r="AD32" s="27">
        <f t="shared" si="93"/>
        <v>290881.63355209504</v>
      </c>
      <c r="AE32" s="27">
        <f t="shared" si="93"/>
        <v>290881.63355209504</v>
      </c>
      <c r="AF32" s="27">
        <f t="shared" si="93"/>
        <v>290881.63355209504</v>
      </c>
      <c r="AG32" s="27">
        <f t="shared" si="93"/>
        <v>290881.63355209504</v>
      </c>
      <c r="AH32" s="27">
        <f t="shared" si="93"/>
        <v>282727.24153917341</v>
      </c>
      <c r="AI32" s="27">
        <f t="shared" ref="AI32:AY32" si="94">AI27</f>
        <v>274572.84952625178</v>
      </c>
      <c r="AJ32" s="27">
        <f t="shared" si="94"/>
        <v>274572.84952625178</v>
      </c>
      <c r="AK32" s="27">
        <f t="shared" si="94"/>
        <v>274572.84952625178</v>
      </c>
      <c r="AL32" s="27">
        <f t="shared" si="94"/>
        <v>274572.84952625178</v>
      </c>
      <c r="AM32" s="27">
        <f t="shared" si="94"/>
        <v>272709.99787748622</v>
      </c>
      <c r="AN32" s="27">
        <f t="shared" si="94"/>
        <v>270847.14622872073</v>
      </c>
      <c r="AO32" s="27">
        <f t="shared" si="94"/>
        <v>270847.14622872073</v>
      </c>
      <c r="AP32" s="27">
        <f t="shared" si="94"/>
        <v>270847.14622872073</v>
      </c>
      <c r="AQ32" s="27">
        <f t="shared" si="94"/>
        <v>270847.14622872073</v>
      </c>
      <c r="AR32" s="27">
        <f t="shared" si="94"/>
        <v>270171.13088351471</v>
      </c>
      <c r="AS32" s="27">
        <f t="shared" si="94"/>
        <v>269495.11553830869</v>
      </c>
      <c r="AT32" s="27">
        <f t="shared" si="94"/>
        <v>269495.11553830869</v>
      </c>
      <c r="AU32" s="27">
        <f t="shared" si="94"/>
        <v>269495.11553830869</v>
      </c>
      <c r="AV32" s="27">
        <f t="shared" si="94"/>
        <v>269495.11553830869</v>
      </c>
      <c r="AW32" s="27">
        <f t="shared" si="94"/>
        <v>266817.06969876873</v>
      </c>
      <c r="AX32" s="27">
        <f t="shared" si="94"/>
        <v>264139.02385922882</v>
      </c>
      <c r="AY32" s="27">
        <f t="shared" si="94"/>
        <v>264139.02385922882</v>
      </c>
      <c r="AZ32" s="27">
        <f t="shared" ref="AZ32:BQ32" si="95">AZ27</f>
        <v>264139.02385922882</v>
      </c>
      <c r="BA32" s="27">
        <f t="shared" si="95"/>
        <v>264139.02385922882</v>
      </c>
      <c r="BB32" s="27">
        <f t="shared" si="95"/>
        <v>150305.21876719309</v>
      </c>
      <c r="BC32" s="27">
        <f t="shared" si="95"/>
        <v>36471.413675157324</v>
      </c>
      <c r="BD32" s="27">
        <f t="shared" si="95"/>
        <v>36471.413675157324</v>
      </c>
      <c r="BE32" s="27">
        <f t="shared" si="95"/>
        <v>36471.413675157324</v>
      </c>
      <c r="BF32" s="27">
        <f t="shared" si="95"/>
        <v>36471.413675157324</v>
      </c>
      <c r="BG32" s="27">
        <f t="shared" si="95"/>
        <v>36291.056517682235</v>
      </c>
      <c r="BH32" s="27">
        <f t="shared" si="95"/>
        <v>36110.699360207138</v>
      </c>
      <c r="BI32" s="27">
        <f t="shared" si="95"/>
        <v>36110.699360207138</v>
      </c>
      <c r="BJ32" s="27">
        <f t="shared" si="95"/>
        <v>36110.699360207138</v>
      </c>
      <c r="BK32" s="27">
        <f t="shared" si="95"/>
        <v>36110.699360207138</v>
      </c>
      <c r="BL32" s="27">
        <f t="shared" si="95"/>
        <v>32962.258959230428</v>
      </c>
      <c r="BM32" s="27">
        <f t="shared" si="95"/>
        <v>29813.818558253719</v>
      </c>
      <c r="BN32" s="27">
        <f t="shared" si="95"/>
        <v>29813.818558253719</v>
      </c>
      <c r="BO32" s="27">
        <f t="shared" si="95"/>
        <v>29813.818558253719</v>
      </c>
      <c r="BP32" s="27">
        <f t="shared" si="95"/>
        <v>29813.818558253719</v>
      </c>
      <c r="BQ32" s="27">
        <f t="shared" si="95"/>
        <v>14906.909279126859</v>
      </c>
      <c r="BR32" s="27"/>
    </row>
    <row r="33" spans="2:73">
      <c r="B33" s="6" t="s">
        <v>2</v>
      </c>
      <c r="D33" s="27">
        <f t="shared" ref="D33:J33" si="96">(D30*$C9)*$C$8</f>
        <v>170628.27081982596</v>
      </c>
      <c r="E33" s="27">
        <f t="shared" si="96"/>
        <v>337704.36192008067</v>
      </c>
      <c r="F33" s="27">
        <f t="shared" si="96"/>
        <v>330600.0024809381</v>
      </c>
      <c r="G33" s="27">
        <f t="shared" si="96"/>
        <v>323495.64304179559</v>
      </c>
      <c r="H33" s="27">
        <f t="shared" si="96"/>
        <v>316391.28360265307</v>
      </c>
      <c r="I33" s="27">
        <f t="shared" si="96"/>
        <v>309286.92416351056</v>
      </c>
      <c r="J33" s="27">
        <f t="shared" si="96"/>
        <v>302182.56472436799</v>
      </c>
      <c r="K33" s="27">
        <f t="shared" ref="K33:AY33" si="97">(K30*$C9)*$C$8</f>
        <v>295078.20528522547</v>
      </c>
      <c r="L33" s="27">
        <f t="shared" si="97"/>
        <v>287973.8458460829</v>
      </c>
      <c r="M33" s="27">
        <f t="shared" si="97"/>
        <v>280869.48640694038</v>
      </c>
      <c r="N33" s="27">
        <f t="shared" si="97"/>
        <v>273765.12696779787</v>
      </c>
      <c r="O33" s="27">
        <f t="shared" si="97"/>
        <v>266660.7675286553</v>
      </c>
      <c r="P33" s="27">
        <f t="shared" si="97"/>
        <v>259556.40808951276</v>
      </c>
      <c r="Q33" s="27">
        <f t="shared" si="97"/>
        <v>252452.04865037024</v>
      </c>
      <c r="R33" s="27">
        <f t="shared" si="97"/>
        <v>245347.68921122767</v>
      </c>
      <c r="S33" s="27">
        <f t="shared" si="97"/>
        <v>238268.58509593611</v>
      </c>
      <c r="T33" s="27">
        <f t="shared" si="97"/>
        <v>231239.9916283465</v>
      </c>
      <c r="U33" s="27">
        <f t="shared" si="97"/>
        <v>224236.65348460776</v>
      </c>
      <c r="V33" s="27">
        <f t="shared" si="97"/>
        <v>217233.3153408691</v>
      </c>
      <c r="W33" s="27">
        <f t="shared" si="97"/>
        <v>210229.97719713039</v>
      </c>
      <c r="X33" s="27">
        <f t="shared" si="97"/>
        <v>203277.35515326483</v>
      </c>
      <c r="Y33" s="27">
        <f t="shared" si="97"/>
        <v>196426.16530914546</v>
      </c>
      <c r="Z33" s="27">
        <f t="shared" si="97"/>
        <v>189625.6915648992</v>
      </c>
      <c r="AA33" s="27">
        <f t="shared" si="97"/>
        <v>182825.21782065288</v>
      </c>
      <c r="AB33" s="27">
        <f t="shared" si="97"/>
        <v>176024.74407640661</v>
      </c>
      <c r="AC33" s="27">
        <f t="shared" si="97"/>
        <v>169252.74669935557</v>
      </c>
      <c r="AD33" s="27">
        <f t="shared" si="97"/>
        <v>162537.70205669498</v>
      </c>
      <c r="AE33" s="27">
        <f t="shared" si="97"/>
        <v>155851.13378122967</v>
      </c>
      <c r="AF33" s="27">
        <f t="shared" si="97"/>
        <v>149164.56550576433</v>
      </c>
      <c r="AG33" s="27">
        <f t="shared" si="97"/>
        <v>142477.99723029902</v>
      </c>
      <c r="AH33" s="27">
        <f t="shared" si="97"/>
        <v>135885.15247094826</v>
      </c>
      <c r="AI33" s="27">
        <f t="shared" si="97"/>
        <v>129479.75474382665</v>
      </c>
      <c r="AJ33" s="27">
        <f t="shared" si="97"/>
        <v>123168.08053281964</v>
      </c>
      <c r="AK33" s="27">
        <f t="shared" si="97"/>
        <v>116856.40632181261</v>
      </c>
      <c r="AL33" s="27">
        <f t="shared" si="97"/>
        <v>110544.73211080562</v>
      </c>
      <c r="AM33" s="27">
        <f t="shared" si="97"/>
        <v>104254.46881630168</v>
      </c>
      <c r="AN33" s="27">
        <f t="shared" si="97"/>
        <v>98007.02735480394</v>
      </c>
      <c r="AO33" s="27">
        <f t="shared" si="97"/>
        <v>91780.996809809309</v>
      </c>
      <c r="AP33" s="27">
        <f t="shared" si="97"/>
        <v>85554.966264814633</v>
      </c>
      <c r="AQ33" s="27">
        <f t="shared" si="97"/>
        <v>79328.935719819987</v>
      </c>
      <c r="AR33" s="27">
        <f t="shared" si="97"/>
        <v>73110.675041051989</v>
      </c>
      <c r="AS33" s="27">
        <f t="shared" si="97"/>
        <v>66907.954094737317</v>
      </c>
      <c r="AT33" s="27">
        <f t="shared" si="97"/>
        <v>60713.003014649272</v>
      </c>
      <c r="AU33" s="27">
        <f t="shared" si="97"/>
        <v>54518.051934561256</v>
      </c>
      <c r="AV33" s="27">
        <f t="shared" si="97"/>
        <v>48323.100854473225</v>
      </c>
      <c r="AW33" s="27">
        <f t="shared" si="97"/>
        <v>42158.930226440978</v>
      </c>
      <c r="AX33" s="27">
        <f t="shared" si="97"/>
        <v>36056.32050252027</v>
      </c>
      <c r="AY33" s="27">
        <f t="shared" si="97"/>
        <v>29984.491230655334</v>
      </c>
      <c r="AZ33" s="27">
        <f t="shared" ref="AZ33:BQ33" si="98">(AZ30*$C9)*$C$8</f>
        <v>23912.661958790395</v>
      </c>
      <c r="BA33" s="27">
        <f t="shared" si="98"/>
        <v>17840.83268692546</v>
      </c>
      <c r="BB33" s="27">
        <f t="shared" si="98"/>
        <v>13077.366374435187</v>
      </c>
      <c r="BC33" s="27">
        <f t="shared" si="98"/>
        <v>10930.625980694238</v>
      </c>
      <c r="BD33" s="27">
        <f t="shared" si="98"/>
        <v>10092.248546327952</v>
      </c>
      <c r="BE33" s="27">
        <f t="shared" si="98"/>
        <v>9253.8711119616655</v>
      </c>
      <c r="BF33" s="27">
        <f t="shared" si="98"/>
        <v>8415.4936775953793</v>
      </c>
      <c r="BG33" s="27">
        <f t="shared" si="98"/>
        <v>7579.1892005909922</v>
      </c>
      <c r="BH33" s="27">
        <f t="shared" si="98"/>
        <v>6747.0306383104053</v>
      </c>
      <c r="BI33" s="27">
        <f t="shared" si="98"/>
        <v>5916.9450333917148</v>
      </c>
      <c r="BJ33" s="27">
        <f t="shared" si="98"/>
        <v>5086.8594284730261</v>
      </c>
      <c r="BK33" s="27">
        <f t="shared" si="98"/>
        <v>4256.7738235543366</v>
      </c>
      <c r="BL33" s="27">
        <f t="shared" si="98"/>
        <v>3462.8752089335298</v>
      </c>
      <c r="BM33" s="27">
        <f t="shared" si="98"/>
        <v>2741.3505749084907</v>
      </c>
      <c r="BN33" s="27">
        <f t="shared" si="98"/>
        <v>2056.0129311813339</v>
      </c>
      <c r="BO33" s="27">
        <f t="shared" si="98"/>
        <v>1370.6752874541776</v>
      </c>
      <c r="BP33" s="27">
        <f t="shared" si="98"/>
        <v>685.33764372702115</v>
      </c>
      <c r="BQ33" s="27">
        <f t="shared" si="98"/>
        <v>171.33441093165399</v>
      </c>
      <c r="BR33" s="27"/>
    </row>
    <row r="34" spans="2:73">
      <c r="B34" s="6" t="s">
        <v>5</v>
      </c>
      <c r="D34" s="27">
        <f t="shared" ref="D34:I34" si="99">(D30*$C7)*$C$6</f>
        <v>267218.49110862525</v>
      </c>
      <c r="E34" s="27">
        <f t="shared" si="99"/>
        <v>528873.96443450102</v>
      </c>
      <c r="F34" s="27">
        <f t="shared" si="99"/>
        <v>517747.92886900192</v>
      </c>
      <c r="G34" s="27">
        <f t="shared" si="99"/>
        <v>506621.89330350287</v>
      </c>
      <c r="H34" s="27">
        <f t="shared" si="99"/>
        <v>495495.85773800383</v>
      </c>
      <c r="I34" s="27">
        <f t="shared" si="99"/>
        <v>484369.82217250473</v>
      </c>
      <c r="J34" s="27">
        <f t="shared" ref="J34:AY34" si="100">(J30*$C7)*$C$6</f>
        <v>473243.78660700569</v>
      </c>
      <c r="K34" s="27">
        <f t="shared" si="100"/>
        <v>462117.75104150665</v>
      </c>
      <c r="L34" s="27">
        <f t="shared" si="100"/>
        <v>450991.71547600755</v>
      </c>
      <c r="M34" s="27">
        <f t="shared" si="100"/>
        <v>439865.67991050857</v>
      </c>
      <c r="N34" s="27">
        <f t="shared" si="100"/>
        <v>428739.64434500947</v>
      </c>
      <c r="O34" s="27">
        <f t="shared" si="100"/>
        <v>417613.60877951048</v>
      </c>
      <c r="P34" s="27">
        <f t="shared" si="100"/>
        <v>406487.57321401138</v>
      </c>
      <c r="Q34" s="27">
        <f t="shared" si="100"/>
        <v>395361.53764851228</v>
      </c>
      <c r="R34" s="27">
        <f t="shared" si="100"/>
        <v>384235.5020830133</v>
      </c>
      <c r="S34" s="27">
        <f t="shared" si="100"/>
        <v>373149.01851847797</v>
      </c>
      <c r="T34" s="27">
        <f t="shared" si="100"/>
        <v>362141.63895587035</v>
      </c>
      <c r="U34" s="27">
        <f t="shared" si="100"/>
        <v>351173.81139422633</v>
      </c>
      <c r="V34" s="27">
        <f t="shared" si="100"/>
        <v>340205.98383258248</v>
      </c>
      <c r="W34" s="27">
        <f t="shared" si="100"/>
        <v>329238.15627093846</v>
      </c>
      <c r="X34" s="27">
        <f t="shared" si="100"/>
        <v>318349.75446692487</v>
      </c>
      <c r="Y34" s="27">
        <f t="shared" si="100"/>
        <v>307620.20417817164</v>
      </c>
      <c r="Z34" s="27">
        <f t="shared" si="100"/>
        <v>296970.07964704878</v>
      </c>
      <c r="AA34" s="27">
        <f t="shared" si="100"/>
        <v>286319.95511592581</v>
      </c>
      <c r="AB34" s="27">
        <f t="shared" si="100"/>
        <v>275669.83058480296</v>
      </c>
      <c r="AC34" s="27">
        <f t="shared" si="100"/>
        <v>265064.30248449184</v>
      </c>
      <c r="AD34" s="27">
        <f t="shared" si="100"/>
        <v>254547.96724580458</v>
      </c>
      <c r="AE34" s="27">
        <f t="shared" si="100"/>
        <v>244076.22843792915</v>
      </c>
      <c r="AF34" s="27">
        <f t="shared" si="100"/>
        <v>233604.48963005375</v>
      </c>
      <c r="AG34" s="27">
        <f t="shared" si="100"/>
        <v>223132.75082217835</v>
      </c>
      <c r="AH34" s="27">
        <f t="shared" si="100"/>
        <v>212807.79107053546</v>
      </c>
      <c r="AI34" s="27">
        <f t="shared" si="100"/>
        <v>202776.38943135782</v>
      </c>
      <c r="AJ34" s="27">
        <f t="shared" si="100"/>
        <v>192891.76684841278</v>
      </c>
      <c r="AK34" s="27">
        <f t="shared" si="100"/>
        <v>183007.14426546768</v>
      </c>
      <c r="AL34" s="27">
        <f t="shared" si="100"/>
        <v>173122.52168252267</v>
      </c>
      <c r="AM34" s="27">
        <f t="shared" si="100"/>
        <v>163271.43042925536</v>
      </c>
      <c r="AN34" s="27">
        <f t="shared" si="100"/>
        <v>153487.40183534363</v>
      </c>
      <c r="AO34" s="27">
        <f t="shared" si="100"/>
        <v>143736.90457110971</v>
      </c>
      <c r="AP34" s="27">
        <f t="shared" si="100"/>
        <v>133986.40730687574</v>
      </c>
      <c r="AQ34" s="27">
        <f t="shared" si="100"/>
        <v>124235.9100426418</v>
      </c>
      <c r="AR34" s="27">
        <f t="shared" si="100"/>
        <v>114497.58105462155</v>
      </c>
      <c r="AS34" s="27">
        <f t="shared" si="100"/>
        <v>104783.58861902871</v>
      </c>
      <c r="AT34" s="27">
        <f t="shared" si="100"/>
        <v>95081.764459649581</v>
      </c>
      <c r="AU34" s="27">
        <f t="shared" si="100"/>
        <v>85379.940300270493</v>
      </c>
      <c r="AV34" s="27">
        <f t="shared" si="100"/>
        <v>75678.116140891361</v>
      </c>
      <c r="AW34" s="27">
        <f t="shared" si="100"/>
        <v>66024.496806623967</v>
      </c>
      <c r="AX34" s="27">
        <f t="shared" si="100"/>
        <v>56467.287122580026</v>
      </c>
      <c r="AY34" s="27">
        <f t="shared" si="100"/>
        <v>46958.282263647779</v>
      </c>
      <c r="AZ34" s="27">
        <f t="shared" ref="AZ34:BQ34" si="101">(AZ30*$C7)*$C$6</f>
        <v>37449.27740471554</v>
      </c>
      <c r="BA34" s="27">
        <f t="shared" si="101"/>
        <v>27940.272545783304</v>
      </c>
      <c r="BB34" s="27">
        <f t="shared" si="101"/>
        <v>20480.276178507705</v>
      </c>
      <c r="BC34" s="27">
        <f t="shared" si="101"/>
        <v>17118.2967945454</v>
      </c>
      <c r="BD34" s="27">
        <f t="shared" si="101"/>
        <v>15805.325902239736</v>
      </c>
      <c r="BE34" s="27">
        <f t="shared" si="101"/>
        <v>14492.35500993407</v>
      </c>
      <c r="BF34" s="27">
        <f t="shared" si="101"/>
        <v>13179.384117628408</v>
      </c>
      <c r="BG34" s="27">
        <f t="shared" si="101"/>
        <v>11869.659654157293</v>
      </c>
      <c r="BH34" s="27">
        <f t="shared" si="101"/>
        <v>10566.428048355287</v>
      </c>
      <c r="BI34" s="27">
        <f t="shared" si="101"/>
        <v>9266.4428713878297</v>
      </c>
      <c r="BJ34" s="27">
        <f t="shared" si="101"/>
        <v>7966.4576944203727</v>
      </c>
      <c r="BK34" s="27">
        <f t="shared" si="101"/>
        <v>6666.4725174529158</v>
      </c>
      <c r="BL34" s="27">
        <f t="shared" si="101"/>
        <v>5423.1592677030394</v>
      </c>
      <c r="BM34" s="27">
        <f t="shared" si="101"/>
        <v>4293.1898723883251</v>
      </c>
      <c r="BN34" s="27">
        <f t="shared" si="101"/>
        <v>3219.8924042911904</v>
      </c>
      <c r="BO34" s="27">
        <f t="shared" si="101"/>
        <v>2146.5949361940561</v>
      </c>
      <c r="BP34" s="27">
        <f t="shared" si="101"/>
        <v>1073.2974680969223</v>
      </c>
      <c r="BQ34" s="27">
        <f t="shared" si="101"/>
        <v>268.32436702407193</v>
      </c>
      <c r="BR34" s="27"/>
    </row>
    <row r="35" spans="2:73">
      <c r="B35" s="6"/>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row>
    <row r="36" spans="2:73">
      <c r="B36" s="6" t="s">
        <v>10</v>
      </c>
      <c r="D36" s="165">
        <f>D26</f>
        <v>7500000</v>
      </c>
      <c r="E36" s="27">
        <f>D38+D23/2</f>
        <v>13200000</v>
      </c>
      <c r="F36" s="27">
        <f t="shared" ref="F36" si="102">E38</f>
        <v>12144000</v>
      </c>
      <c r="G36" s="27">
        <f t="shared" ref="G36" si="103">F38</f>
        <v>11172480</v>
      </c>
      <c r="H36" s="27">
        <f t="shared" ref="H36" si="104">G38</f>
        <v>10278681.6</v>
      </c>
      <c r="I36" s="27">
        <f t="shared" ref="I36" si="105">H38</f>
        <v>9456387.0720000006</v>
      </c>
      <c r="J36" s="27">
        <f t="shared" ref="J36" si="106">I38</f>
        <v>8699876.1062400006</v>
      </c>
      <c r="K36" s="27">
        <f t="shared" ref="K36" si="107">J38</f>
        <v>8003886.017740801</v>
      </c>
      <c r="L36" s="27">
        <f t="shared" ref="L36" si="108">K38</f>
        <v>7363575.1363215372</v>
      </c>
      <c r="M36" s="27">
        <f t="shared" ref="M36" si="109">L38</f>
        <v>6774489.1254158141</v>
      </c>
      <c r="N36" s="27">
        <f t="shared" ref="N36" si="110">M38</f>
        <v>6232529.9953825492</v>
      </c>
      <c r="O36" s="27">
        <f t="shared" ref="O36" si="111">N38</f>
        <v>5733927.5957519449</v>
      </c>
      <c r="P36" s="27">
        <f t="shared" ref="P36" si="112">O38</f>
        <v>5275213.3880917896</v>
      </c>
      <c r="Q36" s="27">
        <f t="shared" ref="Q36" si="113">P38</f>
        <v>4853196.3170444462</v>
      </c>
      <c r="R36" s="27">
        <f t="shared" ref="R36" si="114">Q38</f>
        <v>4464940.6116808904</v>
      </c>
      <c r="S36" s="27">
        <f t="shared" ref="S36" si="115">R38</f>
        <v>4107745.3627464194</v>
      </c>
      <c r="T36" s="27">
        <f t="shared" ref="T36" si="116">S38</f>
        <v>3779125.7337267059</v>
      </c>
      <c r="U36" s="27">
        <f t="shared" ref="U36" si="117">T38</f>
        <v>3476795.6750285695</v>
      </c>
      <c r="V36" s="27">
        <f t="shared" ref="V36" si="118">U38</f>
        <v>3198652.021026284</v>
      </c>
      <c r="W36" s="27">
        <f t="shared" ref="W36" si="119">V38</f>
        <v>2942759.8593441811</v>
      </c>
      <c r="X36" s="27">
        <f t="shared" ref="X36" si="120">W38</f>
        <v>2707339.0705966465</v>
      </c>
      <c r="Y36" s="27">
        <f t="shared" ref="Y36" si="121">X38</f>
        <v>2490751.9449489149</v>
      </c>
      <c r="Z36" s="27">
        <f t="shared" ref="Z36" si="122">Y38</f>
        <v>2291491.7893530019</v>
      </c>
      <c r="AA36" s="27">
        <f t="shared" ref="AA36" si="123">Z38</f>
        <v>2108172.4462047615</v>
      </c>
      <c r="AB36" s="27">
        <f t="shared" ref="AB36" si="124">AA38</f>
        <v>1939518.6505083805</v>
      </c>
      <c r="AC36" s="27">
        <f t="shared" ref="AC36" si="125">AB38</f>
        <v>1784357.15846771</v>
      </c>
      <c r="AD36" s="27">
        <f t="shared" ref="AD36" si="126">AC38</f>
        <v>1641608.5857902933</v>
      </c>
      <c r="AE36" s="27">
        <f t="shared" ref="AE36" si="127">AD38</f>
        <v>1510279.8989270697</v>
      </c>
      <c r="AF36" s="27">
        <f t="shared" ref="AF36" si="128">AE38</f>
        <v>1389457.5070129042</v>
      </c>
      <c r="AG36" s="27">
        <f t="shared" ref="AG36" si="129">AF38</f>
        <v>1278300.9064518719</v>
      </c>
      <c r="AH36" s="27">
        <f t="shared" ref="AH36" si="130">AG38</f>
        <v>1176036.833935722</v>
      </c>
      <c r="AI36" s="27">
        <f t="shared" ref="AI36" si="131">AH38</f>
        <v>1081953.8872208642</v>
      </c>
      <c r="AJ36" s="27">
        <f t="shared" ref="AJ36" si="132">AI38</f>
        <v>995397.57624319498</v>
      </c>
      <c r="AK36" s="27">
        <f t="shared" ref="AK36" si="133">AJ38</f>
        <v>915765.77014373941</v>
      </c>
      <c r="AL36" s="27">
        <f t="shared" ref="AL36" si="134">AK38</f>
        <v>842504.50853224029</v>
      </c>
      <c r="AM36" s="27">
        <f t="shared" ref="AM36" si="135">AL38</f>
        <v>775104.14784966107</v>
      </c>
      <c r="AN36" s="27">
        <f t="shared" ref="AN36" si="136">AM38</f>
        <v>713095.81602168817</v>
      </c>
      <c r="AO36" s="27">
        <f t="shared" ref="AO36" si="137">AN38</f>
        <v>656048.15073995315</v>
      </c>
      <c r="AP36" s="27">
        <f t="shared" ref="AP36" si="138">AO38</f>
        <v>603564.29868075694</v>
      </c>
      <c r="AQ36" s="27">
        <f t="shared" ref="AQ36" si="139">AP38</f>
        <v>555279.15478629642</v>
      </c>
      <c r="AR36" s="27">
        <f t="shared" ref="AR36" si="140">AQ38</f>
        <v>510856.8224033927</v>
      </c>
      <c r="AS36" s="27">
        <f t="shared" ref="AS36" si="141">AR38</f>
        <v>469988.27661112125</v>
      </c>
      <c r="AT36" s="27">
        <f t="shared" ref="AT36" si="142">AS38</f>
        <v>432389.21448223153</v>
      </c>
      <c r="AU36" s="27">
        <f t="shared" ref="AU36" si="143">AT38</f>
        <v>397798.07732365304</v>
      </c>
      <c r="AV36" s="27">
        <f t="shared" ref="AV36" si="144">AU38</f>
        <v>365974.2311377608</v>
      </c>
      <c r="AW36" s="27">
        <f t="shared" ref="AW36" si="145">AV38</f>
        <v>336696.29264673992</v>
      </c>
      <c r="AX36" s="27">
        <f t="shared" ref="AX36" si="146">AW38</f>
        <v>309760.58923500072</v>
      </c>
      <c r="AY36" s="27">
        <f t="shared" ref="AY36" si="147">AX38</f>
        <v>284979.74209620064</v>
      </c>
      <c r="AZ36" s="27">
        <f t="shared" ref="AZ36" si="148">AY38</f>
        <v>262181.36272850458</v>
      </c>
      <c r="BA36" s="27">
        <f t="shared" ref="BA36" si="149">AZ38</f>
        <v>241206.85371022421</v>
      </c>
      <c r="BB36" s="27">
        <f t="shared" ref="BB36" si="150">BA38</f>
        <v>221910.30541340628</v>
      </c>
      <c r="BC36" s="27">
        <f t="shared" ref="BC36" si="151">BB38</f>
        <v>204157.48098033378</v>
      </c>
      <c r="BD36" s="27">
        <f t="shared" ref="BD36" si="152">BC38</f>
        <v>187824.88250190709</v>
      </c>
      <c r="BE36" s="27">
        <f t="shared" ref="BE36" si="153">BD38</f>
        <v>172798.89190175454</v>
      </c>
      <c r="BF36" s="27">
        <f t="shared" ref="BF36" si="154">BE38</f>
        <v>158974.98054961418</v>
      </c>
      <c r="BG36" s="27">
        <f t="shared" ref="BG36" si="155">BF38</f>
        <v>146256.98210564503</v>
      </c>
      <c r="BH36" s="27">
        <f t="shared" ref="BH36" si="156">BG38</f>
        <v>134556.42353719342</v>
      </c>
      <c r="BI36" s="27">
        <f t="shared" ref="BI36" si="157">BH38</f>
        <v>123791.90965421795</v>
      </c>
      <c r="BJ36" s="27">
        <f t="shared" ref="BJ36" si="158">BI38</f>
        <v>113888.5568818805</v>
      </c>
      <c r="BK36" s="27">
        <f t="shared" ref="BK36" si="159">BJ38</f>
        <v>104777.47233133006</v>
      </c>
      <c r="BL36" s="27">
        <f t="shared" ref="BL36" si="160">BK38</f>
        <v>96395.274544823653</v>
      </c>
      <c r="BM36" s="27">
        <f t="shared" ref="BM36" si="161">BL38</f>
        <v>88683.652581237766</v>
      </c>
      <c r="BN36" s="27">
        <f t="shared" ref="BN36" si="162">BM38</f>
        <v>81588.960374738745</v>
      </c>
      <c r="BO36" s="27">
        <f t="shared" ref="BO36" si="163">BN38</f>
        <v>75061.843544759642</v>
      </c>
      <c r="BP36" s="27">
        <f t="shared" ref="BP36" si="164">BO38</f>
        <v>69056.896061178864</v>
      </c>
      <c r="BQ36" s="27">
        <f t="shared" ref="BQ36" si="165">BP38</f>
        <v>63532.344376284556</v>
      </c>
      <c r="BR36" s="27"/>
    </row>
    <row r="37" spans="2:73">
      <c r="B37" s="6" t="s">
        <v>13</v>
      </c>
      <c r="C37" s="56"/>
      <c r="D37" s="27">
        <f>D36*$C$12*3</f>
        <v>1800000</v>
      </c>
      <c r="E37" s="27">
        <f>E36*$C$12</f>
        <v>1056000</v>
      </c>
      <c r="F37" s="27">
        <f t="shared" ref="F37:BQ37" si="166">F36*$C$12</f>
        <v>971520</v>
      </c>
      <c r="G37" s="27">
        <f t="shared" si="166"/>
        <v>893798.40000000002</v>
      </c>
      <c r="H37" s="27">
        <f t="shared" si="166"/>
        <v>822294.52799999993</v>
      </c>
      <c r="I37" s="27">
        <f t="shared" si="166"/>
        <v>756510.96576000005</v>
      </c>
      <c r="J37" s="27">
        <f t="shared" si="166"/>
        <v>695990.08849920006</v>
      </c>
      <c r="K37" s="27">
        <f t="shared" si="166"/>
        <v>640310.88141926413</v>
      </c>
      <c r="L37" s="27">
        <f t="shared" si="166"/>
        <v>589086.01090572297</v>
      </c>
      <c r="M37" s="27">
        <f t="shared" si="166"/>
        <v>541959.1300332651</v>
      </c>
      <c r="N37" s="27">
        <f t="shared" si="166"/>
        <v>498602.39963060396</v>
      </c>
      <c r="O37" s="27">
        <f t="shared" si="166"/>
        <v>458714.2076601556</v>
      </c>
      <c r="P37" s="27">
        <f t="shared" si="166"/>
        <v>422017.0710473432</v>
      </c>
      <c r="Q37" s="27">
        <f t="shared" si="166"/>
        <v>388255.70536355569</v>
      </c>
      <c r="R37" s="27">
        <f t="shared" si="166"/>
        <v>357195.24893447122</v>
      </c>
      <c r="S37" s="27">
        <f t="shared" si="166"/>
        <v>328619.62901971355</v>
      </c>
      <c r="T37" s="27">
        <f t="shared" si="166"/>
        <v>302330.05869813648</v>
      </c>
      <c r="U37" s="27">
        <f t="shared" si="166"/>
        <v>278143.65400228556</v>
      </c>
      <c r="V37" s="27">
        <f t="shared" si="166"/>
        <v>255892.16168210271</v>
      </c>
      <c r="W37" s="27">
        <f t="shared" si="166"/>
        <v>235420.78874753451</v>
      </c>
      <c r="X37" s="27">
        <f t="shared" si="166"/>
        <v>216587.12564773174</v>
      </c>
      <c r="Y37" s="27">
        <f t="shared" si="166"/>
        <v>199260.15559591321</v>
      </c>
      <c r="Z37" s="27">
        <f t="shared" si="166"/>
        <v>183319.34314824015</v>
      </c>
      <c r="AA37" s="27">
        <f t="shared" si="166"/>
        <v>168653.79569638093</v>
      </c>
      <c r="AB37" s="27">
        <f t="shared" si="166"/>
        <v>155161.49204067045</v>
      </c>
      <c r="AC37" s="27">
        <f t="shared" si="166"/>
        <v>142748.57267741681</v>
      </c>
      <c r="AD37" s="27">
        <f t="shared" si="166"/>
        <v>131328.68686322347</v>
      </c>
      <c r="AE37" s="27">
        <f t="shared" si="166"/>
        <v>120822.39191416558</v>
      </c>
      <c r="AF37" s="27">
        <f t="shared" si="166"/>
        <v>111156.60056103233</v>
      </c>
      <c r="AG37" s="27">
        <f t="shared" si="166"/>
        <v>102264.07251614975</v>
      </c>
      <c r="AH37" s="27">
        <f t="shared" si="166"/>
        <v>94082.946714857768</v>
      </c>
      <c r="AI37" s="27">
        <f t="shared" si="166"/>
        <v>86556.310977669142</v>
      </c>
      <c r="AJ37" s="27">
        <f t="shared" si="166"/>
        <v>79631.8060994556</v>
      </c>
      <c r="AK37" s="27">
        <f t="shared" si="166"/>
        <v>73261.261611499154</v>
      </c>
      <c r="AL37" s="27">
        <f t="shared" si="166"/>
        <v>67400.360682579223</v>
      </c>
      <c r="AM37" s="27">
        <f t="shared" si="166"/>
        <v>62008.331827972885</v>
      </c>
      <c r="AN37" s="27">
        <f t="shared" si="166"/>
        <v>57047.665281735055</v>
      </c>
      <c r="AO37" s="27">
        <f t="shared" si="166"/>
        <v>52483.852059196252</v>
      </c>
      <c r="AP37" s="27">
        <f t="shared" si="166"/>
        <v>48285.143894460554</v>
      </c>
      <c r="AQ37" s="27">
        <f t="shared" si="166"/>
        <v>44422.332382903718</v>
      </c>
      <c r="AR37" s="27">
        <f t="shared" si="166"/>
        <v>40868.545792271419</v>
      </c>
      <c r="AS37" s="27">
        <f t="shared" si="166"/>
        <v>37599.062128889702</v>
      </c>
      <c r="AT37" s="27">
        <f t="shared" si="166"/>
        <v>34591.137158578524</v>
      </c>
      <c r="AU37" s="27">
        <f t="shared" si="166"/>
        <v>31823.846185892242</v>
      </c>
      <c r="AV37" s="27">
        <f t="shared" si="166"/>
        <v>29277.938491020865</v>
      </c>
      <c r="AW37" s="27">
        <f t="shared" si="166"/>
        <v>26935.703411739196</v>
      </c>
      <c r="AX37" s="27">
        <f t="shared" si="166"/>
        <v>24780.847138800058</v>
      </c>
      <c r="AY37" s="27">
        <f t="shared" si="166"/>
        <v>22798.379367696052</v>
      </c>
      <c r="AZ37" s="27">
        <f t="shared" si="166"/>
        <v>20974.509018280365</v>
      </c>
      <c r="BA37" s="27">
        <f t="shared" si="166"/>
        <v>19296.548296817939</v>
      </c>
      <c r="BB37" s="27">
        <f t="shared" si="166"/>
        <v>17752.824433072503</v>
      </c>
      <c r="BC37" s="27">
        <f t="shared" si="166"/>
        <v>16332.598478426704</v>
      </c>
      <c r="BD37" s="27">
        <f t="shared" si="166"/>
        <v>15025.990600152567</v>
      </c>
      <c r="BE37" s="27">
        <f t="shared" si="166"/>
        <v>13823.911352140363</v>
      </c>
      <c r="BF37" s="27">
        <f t="shared" si="166"/>
        <v>12717.998443969134</v>
      </c>
      <c r="BG37" s="27">
        <f t="shared" si="166"/>
        <v>11700.558568451603</v>
      </c>
      <c r="BH37" s="27">
        <f t="shared" si="166"/>
        <v>10764.513882975474</v>
      </c>
      <c r="BI37" s="27">
        <f t="shared" si="166"/>
        <v>9903.3527723374355</v>
      </c>
      <c r="BJ37" s="27">
        <f t="shared" si="166"/>
        <v>9111.0845505504403</v>
      </c>
      <c r="BK37" s="27">
        <f t="shared" si="166"/>
        <v>8382.1977865064055</v>
      </c>
      <c r="BL37" s="27">
        <f t="shared" si="166"/>
        <v>7711.6219635858924</v>
      </c>
      <c r="BM37" s="27">
        <f t="shared" si="166"/>
        <v>7094.6922064990213</v>
      </c>
      <c r="BN37" s="27">
        <f t="shared" si="166"/>
        <v>6527.1168299790997</v>
      </c>
      <c r="BO37" s="27">
        <f t="shared" si="166"/>
        <v>6004.9474835807714</v>
      </c>
      <c r="BP37" s="27">
        <f t="shared" si="166"/>
        <v>5524.5516848943089</v>
      </c>
      <c r="BQ37" s="27">
        <f t="shared" si="166"/>
        <v>5082.5875501027649</v>
      </c>
      <c r="BR37" s="27"/>
    </row>
    <row r="38" spans="2:73">
      <c r="B38" s="6" t="s">
        <v>11</v>
      </c>
      <c r="D38" s="27">
        <f t="shared" ref="D38:AY38" si="167">IF((D36-D37)&gt;0,D36-D37,0)</f>
        <v>5700000</v>
      </c>
      <c r="E38" s="27">
        <f t="shared" si="167"/>
        <v>12144000</v>
      </c>
      <c r="F38" s="27">
        <f t="shared" si="167"/>
        <v>11172480</v>
      </c>
      <c r="G38" s="27">
        <f t="shared" si="167"/>
        <v>10278681.6</v>
      </c>
      <c r="H38" s="27">
        <f t="shared" si="167"/>
        <v>9456387.0720000006</v>
      </c>
      <c r="I38" s="27">
        <f t="shared" si="167"/>
        <v>8699876.1062400006</v>
      </c>
      <c r="J38" s="27">
        <f t="shared" si="167"/>
        <v>8003886.017740801</v>
      </c>
      <c r="K38" s="27">
        <f t="shared" si="167"/>
        <v>7363575.1363215372</v>
      </c>
      <c r="L38" s="27">
        <f t="shared" si="167"/>
        <v>6774489.1254158141</v>
      </c>
      <c r="M38" s="27">
        <f t="shared" si="167"/>
        <v>6232529.9953825492</v>
      </c>
      <c r="N38" s="27">
        <f t="shared" si="167"/>
        <v>5733927.5957519449</v>
      </c>
      <c r="O38" s="27">
        <f t="shared" si="167"/>
        <v>5275213.3880917896</v>
      </c>
      <c r="P38" s="27">
        <f t="shared" si="167"/>
        <v>4853196.3170444462</v>
      </c>
      <c r="Q38" s="27">
        <f t="shared" si="167"/>
        <v>4464940.6116808904</v>
      </c>
      <c r="R38" s="27">
        <f t="shared" si="167"/>
        <v>4107745.3627464194</v>
      </c>
      <c r="S38" s="27">
        <f t="shared" si="167"/>
        <v>3779125.7337267059</v>
      </c>
      <c r="T38" s="27">
        <f t="shared" si="167"/>
        <v>3476795.6750285695</v>
      </c>
      <c r="U38" s="27">
        <f t="shared" si="167"/>
        <v>3198652.021026284</v>
      </c>
      <c r="V38" s="27">
        <f t="shared" si="167"/>
        <v>2942759.8593441811</v>
      </c>
      <c r="W38" s="27">
        <f t="shared" si="167"/>
        <v>2707339.0705966465</v>
      </c>
      <c r="X38" s="27">
        <f t="shared" si="167"/>
        <v>2490751.9449489149</v>
      </c>
      <c r="Y38" s="27">
        <f t="shared" si="167"/>
        <v>2291491.7893530019</v>
      </c>
      <c r="Z38" s="27">
        <f t="shared" si="167"/>
        <v>2108172.4462047615</v>
      </c>
      <c r="AA38" s="27">
        <f t="shared" si="167"/>
        <v>1939518.6505083805</v>
      </c>
      <c r="AB38" s="27">
        <f t="shared" si="167"/>
        <v>1784357.15846771</v>
      </c>
      <c r="AC38" s="27">
        <f t="shared" si="167"/>
        <v>1641608.5857902933</v>
      </c>
      <c r="AD38" s="27">
        <f t="shared" si="167"/>
        <v>1510279.8989270697</v>
      </c>
      <c r="AE38" s="27">
        <f t="shared" si="167"/>
        <v>1389457.5070129042</v>
      </c>
      <c r="AF38" s="27">
        <f t="shared" si="167"/>
        <v>1278300.9064518719</v>
      </c>
      <c r="AG38" s="27">
        <f t="shared" si="167"/>
        <v>1176036.833935722</v>
      </c>
      <c r="AH38" s="27">
        <f t="shared" si="167"/>
        <v>1081953.8872208642</v>
      </c>
      <c r="AI38" s="27">
        <f t="shared" si="167"/>
        <v>995397.57624319498</v>
      </c>
      <c r="AJ38" s="27">
        <f t="shared" si="167"/>
        <v>915765.77014373941</v>
      </c>
      <c r="AK38" s="27">
        <f t="shared" si="167"/>
        <v>842504.50853224029</v>
      </c>
      <c r="AL38" s="27">
        <f t="shared" si="167"/>
        <v>775104.14784966107</v>
      </c>
      <c r="AM38" s="27">
        <f t="shared" si="167"/>
        <v>713095.81602168817</v>
      </c>
      <c r="AN38" s="27">
        <f t="shared" si="167"/>
        <v>656048.15073995315</v>
      </c>
      <c r="AO38" s="27">
        <f t="shared" si="167"/>
        <v>603564.29868075694</v>
      </c>
      <c r="AP38" s="27">
        <f t="shared" si="167"/>
        <v>555279.15478629642</v>
      </c>
      <c r="AQ38" s="27">
        <f t="shared" si="167"/>
        <v>510856.8224033927</v>
      </c>
      <c r="AR38" s="27">
        <f t="shared" si="167"/>
        <v>469988.27661112125</v>
      </c>
      <c r="AS38" s="27">
        <f t="shared" si="167"/>
        <v>432389.21448223153</v>
      </c>
      <c r="AT38" s="27">
        <f t="shared" si="167"/>
        <v>397798.07732365304</v>
      </c>
      <c r="AU38" s="27">
        <f t="shared" si="167"/>
        <v>365974.2311377608</v>
      </c>
      <c r="AV38" s="27">
        <f t="shared" si="167"/>
        <v>336696.29264673992</v>
      </c>
      <c r="AW38" s="27">
        <f t="shared" si="167"/>
        <v>309760.58923500072</v>
      </c>
      <c r="AX38" s="27">
        <f t="shared" si="167"/>
        <v>284979.74209620064</v>
      </c>
      <c r="AY38" s="27">
        <f t="shared" si="167"/>
        <v>262181.36272850458</v>
      </c>
      <c r="AZ38" s="27">
        <f t="shared" ref="AZ38:BQ38" si="168">IF((AZ36-AZ37)&gt;0,AZ36-AZ37,0)</f>
        <v>241206.85371022421</v>
      </c>
      <c r="BA38" s="27">
        <f t="shared" si="168"/>
        <v>221910.30541340628</v>
      </c>
      <c r="BB38" s="27">
        <f t="shared" si="168"/>
        <v>204157.48098033378</v>
      </c>
      <c r="BC38" s="27">
        <f t="shared" si="168"/>
        <v>187824.88250190709</v>
      </c>
      <c r="BD38" s="27">
        <f t="shared" si="168"/>
        <v>172798.89190175454</v>
      </c>
      <c r="BE38" s="27">
        <f t="shared" si="168"/>
        <v>158974.98054961418</v>
      </c>
      <c r="BF38" s="27">
        <f t="shared" si="168"/>
        <v>146256.98210564503</v>
      </c>
      <c r="BG38" s="27">
        <f t="shared" si="168"/>
        <v>134556.42353719342</v>
      </c>
      <c r="BH38" s="27">
        <f t="shared" si="168"/>
        <v>123791.90965421795</v>
      </c>
      <c r="BI38" s="27">
        <f t="shared" si="168"/>
        <v>113888.5568818805</v>
      </c>
      <c r="BJ38" s="27">
        <f t="shared" si="168"/>
        <v>104777.47233133006</v>
      </c>
      <c r="BK38" s="27">
        <f t="shared" si="168"/>
        <v>96395.274544823653</v>
      </c>
      <c r="BL38" s="27">
        <f t="shared" si="168"/>
        <v>88683.652581237766</v>
      </c>
      <c r="BM38" s="27">
        <f t="shared" si="168"/>
        <v>81588.960374738745</v>
      </c>
      <c r="BN38" s="27">
        <f t="shared" si="168"/>
        <v>75061.843544759642</v>
      </c>
      <c r="BO38" s="27">
        <f t="shared" si="168"/>
        <v>69056.896061178864</v>
      </c>
      <c r="BP38" s="27">
        <f t="shared" si="168"/>
        <v>63532.344376284556</v>
      </c>
      <c r="BQ38" s="27">
        <f t="shared" si="168"/>
        <v>58449.756826181794</v>
      </c>
      <c r="BR38" s="27"/>
    </row>
    <row r="39" spans="2:73">
      <c r="B39" s="6"/>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row>
    <row r="40" spans="2:73">
      <c r="B40" s="6" t="s">
        <v>12</v>
      </c>
      <c r="D40" s="27">
        <f t="shared" ref="D40" si="169">D34+D32-D37</f>
        <v>-1378253.2371483324</v>
      </c>
      <c r="E40" s="27">
        <f t="shared" ref="E40:BP40" si="170">E34+E32-E37</f>
        <v>-218069.49207941443</v>
      </c>
      <c r="F40" s="27">
        <f t="shared" si="170"/>
        <v>-144715.52764491353</v>
      </c>
      <c r="G40" s="27">
        <f t="shared" si="170"/>
        <v>-78119.96321041265</v>
      </c>
      <c r="H40" s="27">
        <f t="shared" si="170"/>
        <v>-17742.126775911544</v>
      </c>
      <c r="I40" s="27">
        <f t="shared" si="170"/>
        <v>36915.399898589239</v>
      </c>
      <c r="J40" s="27">
        <f t="shared" si="170"/>
        <v>86310.241593890125</v>
      </c>
      <c r="K40" s="27">
        <f t="shared" si="170"/>
        <v>130863.41310832708</v>
      </c>
      <c r="L40" s="27">
        <f t="shared" si="170"/>
        <v>170962.24805636914</v>
      </c>
      <c r="M40" s="27">
        <f t="shared" si="170"/>
        <v>206963.09336332802</v>
      </c>
      <c r="N40" s="27">
        <f t="shared" si="170"/>
        <v>239193.78820049006</v>
      </c>
      <c r="O40" s="27">
        <f t="shared" si="170"/>
        <v>267955.94460543944</v>
      </c>
      <c r="P40" s="27">
        <f t="shared" si="170"/>
        <v>293527.04565275274</v>
      </c>
      <c r="Q40" s="27">
        <f t="shared" si="170"/>
        <v>316162.37577104114</v>
      </c>
      <c r="R40" s="27">
        <f t="shared" si="170"/>
        <v>336096.79663462663</v>
      </c>
      <c r="S40" s="27">
        <f t="shared" si="170"/>
        <v>351388.59959797241</v>
      </c>
      <c r="T40" s="27">
        <f t="shared" si="170"/>
        <v>364473.45697006525</v>
      </c>
      <c r="U40" s="27">
        <f t="shared" si="170"/>
        <v>377692.03410427226</v>
      </c>
      <c r="V40" s="27">
        <f t="shared" si="170"/>
        <v>388975.6988628112</v>
      </c>
      <c r="W40" s="27">
        <f t="shared" si="170"/>
        <v>398479.24423573539</v>
      </c>
      <c r="X40" s="27">
        <f t="shared" si="170"/>
        <v>402011.9634409548</v>
      </c>
      <c r="Y40" s="27">
        <f t="shared" si="170"/>
        <v>404196.84111345035</v>
      </c>
      <c r="Z40" s="27">
        <f t="shared" si="170"/>
        <v>409487.52903000056</v>
      </c>
      <c r="AA40" s="27">
        <f t="shared" si="170"/>
        <v>413502.95195073693</v>
      </c>
      <c r="AB40" s="27">
        <f t="shared" si="170"/>
        <v>416345.13107532449</v>
      </c>
      <c r="AC40" s="27">
        <f t="shared" si="170"/>
        <v>415674.94284871849</v>
      </c>
      <c r="AD40" s="27">
        <f t="shared" si="170"/>
        <v>414100.91393467621</v>
      </c>
      <c r="AE40" s="27">
        <f t="shared" si="170"/>
        <v>414135.47007585864</v>
      </c>
      <c r="AF40" s="27">
        <f t="shared" si="170"/>
        <v>413329.52262111648</v>
      </c>
      <c r="AG40" s="27">
        <f t="shared" si="170"/>
        <v>411750.31185812363</v>
      </c>
      <c r="AH40" s="27">
        <f t="shared" si="170"/>
        <v>401452.08589485107</v>
      </c>
      <c r="AI40" s="27">
        <f t="shared" si="170"/>
        <v>390792.92797994049</v>
      </c>
      <c r="AJ40" s="27">
        <f t="shared" si="170"/>
        <v>387832.81027520902</v>
      </c>
      <c r="AK40" s="27">
        <f t="shared" si="170"/>
        <v>384318.73218022031</v>
      </c>
      <c r="AL40" s="27">
        <f t="shared" si="170"/>
        <v>380295.01052619523</v>
      </c>
      <c r="AM40" s="27">
        <f t="shared" si="170"/>
        <v>373973.09647876868</v>
      </c>
      <c r="AN40" s="27">
        <f t="shared" si="170"/>
        <v>367286.88278232928</v>
      </c>
      <c r="AO40" s="27">
        <f t="shared" si="170"/>
        <v>362100.19874063419</v>
      </c>
      <c r="AP40" s="27">
        <f t="shared" si="170"/>
        <v>356548.40964113589</v>
      </c>
      <c r="AQ40" s="27">
        <f t="shared" si="170"/>
        <v>350660.7238884588</v>
      </c>
      <c r="AR40" s="27">
        <f t="shared" si="170"/>
        <v>343800.16614586482</v>
      </c>
      <c r="AS40" s="27">
        <f t="shared" si="170"/>
        <v>336679.64202844771</v>
      </c>
      <c r="AT40" s="27">
        <f t="shared" si="170"/>
        <v>329985.7428393797</v>
      </c>
      <c r="AU40" s="27">
        <f t="shared" si="170"/>
        <v>323051.20965268696</v>
      </c>
      <c r="AV40" s="27">
        <f t="shared" si="170"/>
        <v>315895.2931881792</v>
      </c>
      <c r="AW40" s="27">
        <f t="shared" si="170"/>
        <v>305905.86309365346</v>
      </c>
      <c r="AX40" s="27">
        <f t="shared" si="170"/>
        <v>295825.46384300879</v>
      </c>
      <c r="AY40" s="27">
        <f t="shared" si="170"/>
        <v>288298.92675518052</v>
      </c>
      <c r="AZ40" s="27">
        <f t="shared" si="170"/>
        <v>280613.79224566399</v>
      </c>
      <c r="BA40" s="27">
        <f t="shared" si="170"/>
        <v>272782.74810819421</v>
      </c>
      <c r="BB40" s="27">
        <f t="shared" si="170"/>
        <v>153032.67051262831</v>
      </c>
      <c r="BC40" s="27">
        <f t="shared" si="170"/>
        <v>37257.111991276019</v>
      </c>
      <c r="BD40" s="27">
        <f t="shared" si="170"/>
        <v>37250.748977244497</v>
      </c>
      <c r="BE40" s="27">
        <f t="shared" si="170"/>
        <v>37139.857332951033</v>
      </c>
      <c r="BF40" s="27">
        <f t="shared" si="170"/>
        <v>36932.799348816596</v>
      </c>
      <c r="BG40" s="27">
        <f t="shared" si="170"/>
        <v>36460.157603387925</v>
      </c>
      <c r="BH40" s="27">
        <f t="shared" si="170"/>
        <v>35912.613525586952</v>
      </c>
      <c r="BI40" s="27">
        <f t="shared" si="170"/>
        <v>35473.789459257532</v>
      </c>
      <c r="BJ40" s="27">
        <f t="shared" si="170"/>
        <v>34966.07250407707</v>
      </c>
      <c r="BK40" s="27">
        <f t="shared" si="170"/>
        <v>34394.97409115365</v>
      </c>
      <c r="BL40" s="27">
        <f t="shared" si="170"/>
        <v>30673.796263347576</v>
      </c>
      <c r="BM40" s="27">
        <f t="shared" si="170"/>
        <v>27012.316224143025</v>
      </c>
      <c r="BN40" s="27">
        <f t="shared" si="170"/>
        <v>26506.59413256581</v>
      </c>
      <c r="BO40" s="27">
        <f t="shared" si="170"/>
        <v>25955.466010867003</v>
      </c>
      <c r="BP40" s="27">
        <f t="shared" si="170"/>
        <v>25362.564341456335</v>
      </c>
      <c r="BQ40" s="27">
        <f t="shared" ref="BQ40" si="171">BQ34+BQ32-BQ37</f>
        <v>10092.646096048167</v>
      </c>
      <c r="BR40" s="27"/>
    </row>
    <row r="41" spans="2:73">
      <c r="B41" s="6" t="s">
        <v>21</v>
      </c>
      <c r="C41" s="55"/>
      <c r="D41" s="27">
        <f>(D40*$C$13)/(1-$C$13)</f>
        <v>-496921.23516232398</v>
      </c>
      <c r="E41" s="27">
        <f t="shared" ref="E41:BP41" si="172">(E40*$C$13)/(1-$C$13)</f>
        <v>-78623.694423190245</v>
      </c>
      <c r="F41" s="27">
        <f t="shared" si="172"/>
        <v>-52176.346701907598</v>
      </c>
      <c r="G41" s="27">
        <f t="shared" si="172"/>
        <v>-28165.701021441299</v>
      </c>
      <c r="H41" s="27">
        <f t="shared" si="172"/>
        <v>-6396.8212185259308</v>
      </c>
      <c r="I41" s="27">
        <f t="shared" si="172"/>
        <v>13309.63397704238</v>
      </c>
      <c r="J41" s="27">
        <f t="shared" si="172"/>
        <v>31118.658533851547</v>
      </c>
      <c r="K41" s="27">
        <f t="shared" si="172"/>
        <v>47182.04690300228</v>
      </c>
      <c r="L41" s="27">
        <f t="shared" si="172"/>
        <v>61639.449979507248</v>
      </c>
      <c r="M41" s="27">
        <f t="shared" si="172"/>
        <v>74619.346586778134</v>
      </c>
      <c r="N41" s="27">
        <f t="shared" si="172"/>
        <v>86239.937242353568</v>
      </c>
      <c r="O41" s="27">
        <f t="shared" si="172"/>
        <v>96609.966422369325</v>
      </c>
      <c r="P41" s="27">
        <f t="shared" si="172"/>
        <v>105829.47904487005</v>
      </c>
      <c r="Q41" s="27">
        <f t="shared" si="172"/>
        <v>113990.51643445702</v>
      </c>
      <c r="R41" s="27">
        <f t="shared" si="172"/>
        <v>121177.75660976337</v>
      </c>
      <c r="S41" s="27">
        <f t="shared" si="172"/>
        <v>126691.12774620776</v>
      </c>
      <c r="T41" s="27">
        <f t="shared" si="172"/>
        <v>131408.79741097591</v>
      </c>
      <c r="U41" s="27">
        <f t="shared" si="172"/>
        <v>136174.67896276482</v>
      </c>
      <c r="V41" s="27">
        <f t="shared" si="172"/>
        <v>140242.93904577548</v>
      </c>
      <c r="W41" s="27">
        <f t="shared" si="172"/>
        <v>143669.38737751005</v>
      </c>
      <c r="X41" s="27">
        <f t="shared" si="172"/>
        <v>144943.08885966399</v>
      </c>
      <c r="Y41" s="27">
        <f t="shared" si="172"/>
        <v>145730.83387083586</v>
      </c>
      <c r="Z41" s="27">
        <f t="shared" si="172"/>
        <v>147638.36080673491</v>
      </c>
      <c r="AA41" s="27">
        <f t="shared" si="172"/>
        <v>149086.09832237454</v>
      </c>
      <c r="AB41" s="27">
        <f t="shared" si="172"/>
        <v>150110.82957137551</v>
      </c>
      <c r="AC41" s="27">
        <f t="shared" si="172"/>
        <v>149869.19708151076</v>
      </c>
      <c r="AD41" s="27">
        <f t="shared" si="172"/>
        <v>149301.69005808054</v>
      </c>
      <c r="AE41" s="27">
        <f t="shared" si="172"/>
        <v>149314.14907496943</v>
      </c>
      <c r="AF41" s="27">
        <f t="shared" si="172"/>
        <v>149023.56938040254</v>
      </c>
      <c r="AG41" s="27">
        <f t="shared" si="172"/>
        <v>148454.19407129628</v>
      </c>
      <c r="AH41" s="27">
        <f t="shared" si="172"/>
        <v>144741.22824780346</v>
      </c>
      <c r="AI41" s="27">
        <f t="shared" si="172"/>
        <v>140898.13049616903</v>
      </c>
      <c r="AJ41" s="27">
        <f t="shared" si="172"/>
        <v>139830.87717405497</v>
      </c>
      <c r="AK41" s="27">
        <f t="shared" si="172"/>
        <v>138563.89663640596</v>
      </c>
      <c r="AL41" s="27">
        <f t="shared" si="172"/>
        <v>137113.16706046497</v>
      </c>
      <c r="AM41" s="27">
        <f t="shared" si="172"/>
        <v>134833.83750595062</v>
      </c>
      <c r="AN41" s="27">
        <f t="shared" si="172"/>
        <v>132423.16181947928</v>
      </c>
      <c r="AO41" s="27">
        <f t="shared" si="172"/>
        <v>130553.13287927628</v>
      </c>
      <c r="AP41" s="27">
        <f t="shared" si="172"/>
        <v>128551.46742163404</v>
      </c>
      <c r="AQ41" s="27">
        <f t="shared" si="172"/>
        <v>126428.69636794773</v>
      </c>
      <c r="AR41" s="27">
        <f t="shared" si="172"/>
        <v>123955.1619437472</v>
      </c>
      <c r="AS41" s="27">
        <f t="shared" si="172"/>
        <v>121387.89814631108</v>
      </c>
      <c r="AT41" s="27">
        <f t="shared" si="172"/>
        <v>118974.45149991242</v>
      </c>
      <c r="AU41" s="27">
        <f t="shared" si="172"/>
        <v>116474.24565709122</v>
      </c>
      <c r="AV41" s="27">
        <f t="shared" si="172"/>
        <v>113894.22135356121</v>
      </c>
      <c r="AW41" s="27">
        <f t="shared" si="172"/>
        <v>110292.59009499071</v>
      </c>
      <c r="AX41" s="27">
        <f t="shared" si="172"/>
        <v>106658.16043319365</v>
      </c>
      <c r="AY41" s="27">
        <f t="shared" si="172"/>
        <v>103944.51100696986</v>
      </c>
      <c r="AZ41" s="27">
        <f t="shared" si="172"/>
        <v>101173.68019741628</v>
      </c>
      <c r="BA41" s="27">
        <f t="shared" si="172"/>
        <v>98350.242515199279</v>
      </c>
      <c r="BB41" s="27">
        <f t="shared" si="172"/>
        <v>55175.044470539462</v>
      </c>
      <c r="BC41" s="27">
        <f t="shared" si="172"/>
        <v>13432.836296174348</v>
      </c>
      <c r="BD41" s="27">
        <f t="shared" si="172"/>
        <v>13430.542148258222</v>
      </c>
      <c r="BE41" s="27">
        <f t="shared" si="172"/>
        <v>13390.560807118401</v>
      </c>
      <c r="BF41" s="27">
        <f t="shared" si="172"/>
        <v>13315.907248212787</v>
      </c>
      <c r="BG41" s="27">
        <f t="shared" si="172"/>
        <v>13145.498999860953</v>
      </c>
      <c r="BH41" s="27">
        <f t="shared" si="172"/>
        <v>12948.085148681012</v>
      </c>
      <c r="BI41" s="27">
        <f t="shared" si="172"/>
        <v>12789.869668984007</v>
      </c>
      <c r="BJ41" s="27">
        <f t="shared" si="172"/>
        <v>12606.815256572007</v>
      </c>
      <c r="BK41" s="27">
        <f t="shared" si="172"/>
        <v>12400.909026062202</v>
      </c>
      <c r="BL41" s="27">
        <f t="shared" si="172"/>
        <v>11059.259877261373</v>
      </c>
      <c r="BM41" s="27">
        <f t="shared" si="172"/>
        <v>9739.1344209495273</v>
      </c>
      <c r="BN41" s="27">
        <f t="shared" si="172"/>
        <v>9556.7992450747479</v>
      </c>
      <c r="BO41" s="27">
        <f t="shared" si="172"/>
        <v>9358.0931875915048</v>
      </c>
      <c r="BP41" s="27">
        <f t="shared" si="172"/>
        <v>9144.3259190284753</v>
      </c>
      <c r="BQ41" s="27">
        <f t="shared" ref="BQ41" si="173">(BQ40*$C$13)/(1-$C$13)</f>
        <v>3638.8451910921967</v>
      </c>
      <c r="BR41" s="27"/>
    </row>
    <row r="42" spans="2:73">
      <c r="B42" s="6"/>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row>
    <row r="43" spans="2:73">
      <c r="B43" s="3" t="s">
        <v>162</v>
      </c>
      <c r="D43" s="30">
        <f>D32+D33+D34+D41</f>
        <v>95453.798509169428</v>
      </c>
      <c r="E43" s="30">
        <f t="shared" ref="E43:BP43" si="174">E32+E33+E34+E41</f>
        <v>1097011.1754174759</v>
      </c>
      <c r="F43" s="30">
        <f t="shared" si="174"/>
        <v>1105228.1281341168</v>
      </c>
      <c r="G43" s="30">
        <f t="shared" si="174"/>
        <v>1111008.3788099417</v>
      </c>
      <c r="H43" s="30">
        <f t="shared" si="174"/>
        <v>1114546.8636082155</v>
      </c>
      <c r="I43" s="30">
        <f t="shared" si="174"/>
        <v>1116022.923799142</v>
      </c>
      <c r="J43" s="30">
        <f t="shared" si="174"/>
        <v>1115601.5533513098</v>
      </c>
      <c r="K43" s="30">
        <f t="shared" si="174"/>
        <v>1113434.546715819</v>
      </c>
      <c r="L43" s="30">
        <f t="shared" si="174"/>
        <v>1109661.5547876824</v>
      </c>
      <c r="M43" s="30">
        <f t="shared" si="174"/>
        <v>1104411.0563903116</v>
      </c>
      <c r="N43" s="30">
        <f t="shared" si="174"/>
        <v>1097801.2520412453</v>
      </c>
      <c r="O43" s="30">
        <f t="shared" si="174"/>
        <v>1089940.8862166195</v>
      </c>
      <c r="P43" s="30">
        <f t="shared" si="174"/>
        <v>1080930.0038344788</v>
      </c>
      <c r="Q43" s="30">
        <f t="shared" si="174"/>
        <v>1070860.646219424</v>
      </c>
      <c r="R43" s="30">
        <f t="shared" si="174"/>
        <v>1059817.491390089</v>
      </c>
      <c r="S43" s="30">
        <f t="shared" si="174"/>
        <v>1044967.9414598298</v>
      </c>
      <c r="T43" s="30">
        <f t="shared" si="174"/>
        <v>1029452.3047075241</v>
      </c>
      <c r="U43" s="30">
        <f t="shared" si="174"/>
        <v>1016247.0205539302</v>
      </c>
      <c r="V43" s="30">
        <f t="shared" si="174"/>
        <v>1002344.1149315585</v>
      </c>
      <c r="W43" s="30">
        <f t="shared" si="174"/>
        <v>987799.3975579103</v>
      </c>
      <c r="X43" s="30">
        <f t="shared" si="174"/>
        <v>966819.5331016155</v>
      </c>
      <c r="Y43" s="30">
        <f t="shared" si="174"/>
        <v>945613.99588934495</v>
      </c>
      <c r="Z43" s="30">
        <f t="shared" si="174"/>
        <v>930070.92454987473</v>
      </c>
      <c r="AA43" s="30">
        <f t="shared" si="174"/>
        <v>914068.0637901451</v>
      </c>
      <c r="AB43" s="30">
        <f t="shared" si="174"/>
        <v>897642.19676377706</v>
      </c>
      <c r="AC43" s="30">
        <f t="shared" si="174"/>
        <v>877545.45930700167</v>
      </c>
      <c r="AD43" s="30">
        <f t="shared" si="174"/>
        <v>857268.99291267525</v>
      </c>
      <c r="AE43" s="30">
        <f t="shared" si="174"/>
        <v>840123.14484622329</v>
      </c>
      <c r="AF43" s="30">
        <f t="shared" si="174"/>
        <v>822674.25806831568</v>
      </c>
      <c r="AG43" s="30">
        <f t="shared" si="174"/>
        <v>804946.57567586866</v>
      </c>
      <c r="AH43" s="30">
        <f t="shared" si="174"/>
        <v>776161.41332846065</v>
      </c>
      <c r="AI43" s="30">
        <f t="shared" si="174"/>
        <v>747727.1241976053</v>
      </c>
      <c r="AJ43" s="30">
        <f t="shared" si="174"/>
        <v>730463.57408153918</v>
      </c>
      <c r="AK43" s="30">
        <f t="shared" si="174"/>
        <v>713000.29674993805</v>
      </c>
      <c r="AL43" s="30">
        <f t="shared" si="174"/>
        <v>695353.27038004505</v>
      </c>
      <c r="AM43" s="30">
        <f t="shared" si="174"/>
        <v>675069.73462899379</v>
      </c>
      <c r="AN43" s="30">
        <f t="shared" si="174"/>
        <v>654764.73723834753</v>
      </c>
      <c r="AO43" s="30">
        <f t="shared" si="174"/>
        <v>636918.180488916</v>
      </c>
      <c r="AP43" s="30">
        <f t="shared" si="174"/>
        <v>618939.98722204519</v>
      </c>
      <c r="AQ43" s="30">
        <f t="shared" si="174"/>
        <v>600840.68835913017</v>
      </c>
      <c r="AR43" s="30">
        <f t="shared" si="174"/>
        <v>581734.5489229355</v>
      </c>
      <c r="AS43" s="30">
        <f t="shared" si="174"/>
        <v>562574.55639838579</v>
      </c>
      <c r="AT43" s="30">
        <f t="shared" si="174"/>
        <v>544264.33451251988</v>
      </c>
      <c r="AU43" s="30">
        <f t="shared" si="174"/>
        <v>525867.35343023168</v>
      </c>
      <c r="AV43" s="30">
        <f t="shared" si="174"/>
        <v>507390.55388723448</v>
      </c>
      <c r="AW43" s="30">
        <f t="shared" si="174"/>
        <v>485293.08682682435</v>
      </c>
      <c r="AX43" s="30">
        <f t="shared" si="174"/>
        <v>463320.79191752279</v>
      </c>
      <c r="AY43" s="30">
        <f t="shared" si="174"/>
        <v>445026.30836050177</v>
      </c>
      <c r="AZ43" s="30">
        <f t="shared" si="174"/>
        <v>426674.64342015103</v>
      </c>
      <c r="BA43" s="30">
        <f t="shared" si="174"/>
        <v>408270.37160713691</v>
      </c>
      <c r="BB43" s="30">
        <f t="shared" si="174"/>
        <v>239037.90579067546</v>
      </c>
      <c r="BC43" s="30">
        <f t="shared" si="174"/>
        <v>77953.172746571305</v>
      </c>
      <c r="BD43" s="30">
        <f t="shared" si="174"/>
        <v>75799.530271983225</v>
      </c>
      <c r="BE43" s="30">
        <f t="shared" si="174"/>
        <v>73608.200604171463</v>
      </c>
      <c r="BF43" s="30">
        <f t="shared" si="174"/>
        <v>71382.198718593892</v>
      </c>
      <c r="BG43" s="30">
        <f t="shared" si="174"/>
        <v>68885.404372291465</v>
      </c>
      <c r="BH43" s="30">
        <f t="shared" si="174"/>
        <v>66372.243195553834</v>
      </c>
      <c r="BI43" s="30">
        <f t="shared" si="174"/>
        <v>64083.956933970687</v>
      </c>
      <c r="BJ43" s="30">
        <f t="shared" si="174"/>
        <v>61770.831739672547</v>
      </c>
      <c r="BK43" s="30">
        <f t="shared" si="174"/>
        <v>59434.854727276594</v>
      </c>
      <c r="BL43" s="30">
        <f t="shared" si="174"/>
        <v>52907.553313128374</v>
      </c>
      <c r="BM43" s="30">
        <f t="shared" si="174"/>
        <v>46587.493426500063</v>
      </c>
      <c r="BN43" s="30">
        <f t="shared" si="174"/>
        <v>44646.523138800992</v>
      </c>
      <c r="BO43" s="30">
        <f t="shared" si="174"/>
        <v>42689.18196949346</v>
      </c>
      <c r="BP43" s="30">
        <f t="shared" si="174"/>
        <v>40716.77958910614</v>
      </c>
      <c r="BQ43" s="30">
        <f t="shared" ref="BQ43" si="175">BQ32+BQ33+BQ34+BQ41</f>
        <v>18985.41324817478</v>
      </c>
      <c r="BR43" s="30">
        <v>0</v>
      </c>
      <c r="BS43" s="30">
        <v>0</v>
      </c>
      <c r="BT43" s="30">
        <v>0</v>
      </c>
      <c r="BU43" s="30">
        <v>0</v>
      </c>
    </row>
    <row r="44" spans="2:73">
      <c r="B44" s="3"/>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row>
    <row r="45" spans="2:73">
      <c r="B45" s="3" t="s">
        <v>147</v>
      </c>
      <c r="D45" s="30">
        <f>+'Assumptions and Summary'!C25*'Assumptions and Summary'!$E$22</f>
        <v>188160.96724607603</v>
      </c>
      <c r="E45" s="30">
        <f>+'Assumptions and Summary'!D25*'Assumptions and Summary'!$E$22</f>
        <v>235201.20905759503</v>
      </c>
      <c r="F45" s="30">
        <f>+'Assumptions and Summary'!E25*'Assumptions and Summary'!$E$22</f>
        <v>387390.22668309766</v>
      </c>
      <c r="G45" s="30">
        <f>+'Assumptions and Summary'!F25*'Assumptions and Summary'!$E$22</f>
        <v>459334.12592424441</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row>
    <row r="46" spans="2:73">
      <c r="B46" s="3" t="s">
        <v>148</v>
      </c>
      <c r="D46" s="30">
        <f>+'Assumptions and Summary'!C29*'Assumptions and Summary'!$E$22</f>
        <v>52276.919648437171</v>
      </c>
      <c r="E46" s="30">
        <f>+'Assumptions and Summary'!D29*'Assumptions and Summary'!$E$22</f>
        <v>53322.458041405916</v>
      </c>
      <c r="F46" s="30">
        <f>+'Assumptions and Summary'!E29*'Assumptions and Summary'!$E$22</f>
        <v>54388.907202234041</v>
      </c>
      <c r="G46" s="30">
        <f>+'Assumptions and Summary'!F29*'Assumptions and Summary'!$E$22</f>
        <v>55476.685346278726</v>
      </c>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row>
    <row r="47" spans="2:73">
      <c r="B47" s="3" t="s">
        <v>149</v>
      </c>
      <c r="D47" s="30">
        <f>+D45+D46</f>
        <v>240437.88689451321</v>
      </c>
      <c r="E47" s="30">
        <f t="shared" ref="E47:G47" si="176">+E45+E46</f>
        <v>288523.66709900094</v>
      </c>
      <c r="F47" s="30">
        <f t="shared" si="176"/>
        <v>441779.13388533168</v>
      </c>
      <c r="G47" s="30">
        <f t="shared" si="176"/>
        <v>514810.81127052312</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row>
    <row r="48" spans="2:73">
      <c r="B48" s="3"/>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row>
    <row r="49" spans="2:73">
      <c r="B49" s="3" t="s">
        <v>57</v>
      </c>
      <c r="D49" s="30">
        <f>+D45*25%</f>
        <v>47040.241811519008</v>
      </c>
      <c r="E49" s="30">
        <f t="shared" ref="E49:G49" si="177">+E45*25%</f>
        <v>58800.302264398757</v>
      </c>
      <c r="F49" s="30">
        <f t="shared" si="177"/>
        <v>96847.556670774415</v>
      </c>
      <c r="G49" s="30">
        <f t="shared" si="177"/>
        <v>114833.5314810611</v>
      </c>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row>
    <row r="50" spans="2:73">
      <c r="B50" s="3"/>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row>
    <row r="51" spans="2:73">
      <c r="B51" s="3"/>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row>
    <row r="52" spans="2:73">
      <c r="B52" s="6"/>
      <c r="D52" s="30">
        <f>+D49+'4 yr Deferral BCA'!D49</f>
        <v>178500</v>
      </c>
      <c r="E52" s="30">
        <f>+E49+'4 yr Deferral BCA'!E49</f>
        <v>223125</v>
      </c>
      <c r="F52" s="30">
        <f>+F49+'4 yr Deferral BCA'!F49</f>
        <v>367500</v>
      </c>
      <c r="G52" s="30">
        <f>+G49+'4 yr Deferral BCA'!G49</f>
        <v>435750</v>
      </c>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spans="2:73">
      <c r="B53" s="6"/>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row>
    <row r="54" spans="2:73">
      <c r="B54" s="6"/>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row>
    <row r="55" spans="2:73">
      <c r="B55" s="6"/>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row>
    <row r="56" spans="2:73">
      <c r="B56" s="6"/>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row>
    <row r="58" spans="2:73">
      <c r="B58" s="6" t="s">
        <v>170</v>
      </c>
      <c r="C58" s="2">
        <f>NPV(WACC,D43:BQ43)</f>
        <v>14884889.444408666</v>
      </c>
    </row>
    <row r="59" spans="2:73">
      <c r="B59" s="127" t="s">
        <v>147</v>
      </c>
      <c r="C59" s="158">
        <f>+NPV(WACC,D45:BU45)</f>
        <v>1075934.540041819</v>
      </c>
    </row>
    <row r="60" spans="2:73">
      <c r="B60" s="127" t="s">
        <v>148</v>
      </c>
      <c r="C60" s="158">
        <f>+NPV(WACC,D46:BU46)</f>
        <v>186383.35274488776</v>
      </c>
    </row>
    <row r="61" spans="2:73">
      <c r="B61" s="6" t="s">
        <v>20</v>
      </c>
      <c r="C61" s="38">
        <f>+C59+C60</f>
        <v>1262317.8927867068</v>
      </c>
    </row>
    <row r="62" spans="2:73">
      <c r="B62" s="6"/>
      <c r="C62" s="2"/>
    </row>
    <row r="63" spans="2:73">
      <c r="B63" s="6" t="s">
        <v>55</v>
      </c>
      <c r="C63" s="2">
        <f>NPV(WACC,D34:BQ34)</f>
        <v>5880541.2908937074</v>
      </c>
    </row>
    <row r="64" spans="2:73">
      <c r="B64" s="6"/>
      <c r="C64" s="2"/>
    </row>
    <row r="71" spans="2:3">
      <c r="B71" s="6"/>
      <c r="C71" s="8"/>
    </row>
    <row r="72" spans="2:3">
      <c r="B72" s="6"/>
      <c r="C72" s="8"/>
    </row>
    <row r="73" spans="2:3">
      <c r="B73" s="6"/>
      <c r="C73" s="8"/>
    </row>
    <row r="75" spans="2:3">
      <c r="B75" s="6"/>
      <c r="C75" s="8"/>
    </row>
    <row r="76" spans="2:3">
      <c r="B76" s="6"/>
      <c r="C76" s="8"/>
    </row>
    <row r="77" spans="2:3">
      <c r="B77" s="6"/>
      <c r="C77" s="8"/>
    </row>
    <row r="79" spans="2:3">
      <c r="B79" s="6"/>
      <c r="C79" s="2"/>
    </row>
    <row r="81" spans="2:7">
      <c r="B81" s="6"/>
      <c r="C81" s="2"/>
    </row>
    <row r="82" spans="2:7">
      <c r="B82" s="6"/>
      <c r="C82" s="2"/>
    </row>
    <row r="85" spans="2:7">
      <c r="D85" s="4"/>
      <c r="E85" s="4"/>
      <c r="F85" s="4"/>
      <c r="G85"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AD6EE96A1887409021C86C0D26EC7B" ma:contentTypeVersion="10" ma:contentTypeDescription="Create a new document." ma:contentTypeScope="" ma:versionID="7af89698a28bb070f5fa623dabffb241">
  <xsd:schema xmlns:xsd="http://www.w3.org/2001/XMLSchema" xmlns:xs="http://www.w3.org/2001/XMLSchema" xmlns:p="http://schemas.microsoft.com/office/2006/metadata/properties" xmlns:ns2="12f68b52-648b-46a0-8463-d3282342a499" xmlns:ns3="http://schemas.microsoft.com/sharepoint/v3/fields" xmlns:ns5="d178a8d1-16ff-473a-8ed0-d41f4478457a" targetNamespace="http://schemas.microsoft.com/office/2006/metadata/properties" ma:root="true" ma:fieldsID="249dfd6a5cac8b083123e3eff981543f" ns2:_="" ns3:_="" ns5:_="">
    <xsd:import namespace="12f68b52-648b-46a0-8463-d3282342a499"/>
    <xsd:import namespace="http://schemas.microsoft.com/sharepoint/v3/fields"/>
    <xsd:import namespace="d178a8d1-16ff-473a-8ed0-d41f4478457a"/>
    <xsd:element name="properties">
      <xsd:complexType>
        <xsd:sequence>
          <xsd:element name="documentManagement">
            <xsd:complexType>
              <xsd:all>
                <xsd:element ref="ns2:Status" minOccurs="0"/>
                <xsd:element ref="ns2:To_x0020_Be_x0020_Filed" minOccurs="0"/>
                <xsd:element ref="ns3:_Version" minOccurs="0"/>
                <xsd:element ref="ns2:Comment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68b52-648b-46a0-8463-d3282342a499" elementFormDefault="qualified">
    <xsd:import namespace="http://schemas.microsoft.com/office/2006/documentManagement/types"/>
    <xsd:import namespace="http://schemas.microsoft.com/office/infopath/2007/PartnerControls"/>
    <xsd:element name="Status" ma:index="8" nillable="true" ma:displayName="Status" ma:default="Draft1" ma:format="Dropdown" ma:internalName="Status">
      <xsd:simpleType>
        <xsd:restriction base="dms:Choice">
          <xsd:enumeration value="Draft1"/>
          <xsd:enumeration value="RegTeam1"/>
          <xsd:enumeration value="Draft2"/>
          <xsd:enumeration value="RegTeam2"/>
          <xsd:enumeration value="Draft3"/>
          <xsd:enumeration value="RegTeam3"/>
          <xsd:enumeration value="Pre-final"/>
          <xsd:enumeration value="Legal"/>
          <xsd:enumeration value="Published"/>
        </xsd:restriction>
      </xsd:simpleType>
    </xsd:element>
    <xsd:element name="To_x0020_Be_x0020_Filed" ma:index="9" nillable="true" ma:displayName="To Be Filed" ma:default="1" ma:internalName="To_x0020_Be_x0020_Filed">
      <xsd:simpleType>
        <xsd:restriction base="dms:Boolean"/>
      </xsd:simpleType>
    </xsd:element>
    <xsd:element name="Comments" ma:index="13" nillable="true" ma:displayName="Comments" ma:description="File this document as Excel file."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11"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78a8d1-16ff-473a-8ed0-d41f4478457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_x0020_Be_x0020_Filed xmlns="12f68b52-648b-46a0-8463-d3282342a499">true</To_x0020_Be_x0020_Filed>
    <_Version xmlns="http://schemas.microsoft.com/sharepoint/v3/fields" xsi:nil="true"/>
    <Comments xmlns="12f68b52-648b-46a0-8463-d3282342a499" xsi:nil="true"/>
    <Status xmlns="12f68b52-648b-46a0-8463-d3282342a499">Published</Status>
  </documentManagement>
</p:properties>
</file>

<file path=customXml/itemProps1.xml><?xml version="1.0" encoding="utf-8"?>
<ds:datastoreItem xmlns:ds="http://schemas.openxmlformats.org/officeDocument/2006/customXml" ds:itemID="{8430B165-F431-45A2-9D33-F556E8881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68b52-648b-46a0-8463-d3282342a499"/>
    <ds:schemaRef ds:uri="http://schemas.microsoft.com/sharepoint/v3/fields"/>
    <ds:schemaRef ds:uri="d178a8d1-16ff-473a-8ed0-d41f44784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15B346-A770-4908-BE55-5F13F7E895BB}">
  <ds:schemaRefs>
    <ds:schemaRef ds:uri="http://schemas.microsoft.com/sharepoint/v3/contenttype/forms"/>
  </ds:schemaRefs>
</ds:datastoreItem>
</file>

<file path=customXml/itemProps3.xml><?xml version="1.0" encoding="utf-8"?>
<ds:datastoreItem xmlns:ds="http://schemas.openxmlformats.org/officeDocument/2006/customXml" ds:itemID="{0A6E262F-FCE6-4C23-916C-8C7B12D16CEC}">
  <ds:schemaRefs>
    <ds:schemaRef ds:uri="http://schemas.microsoft.com/sharepoint/v3/fields"/>
    <ds:schemaRef ds:uri="http://schemas.microsoft.com/office/2006/documentManagement/types"/>
    <ds:schemaRef ds:uri="http://schemas.microsoft.com/office/infopath/2007/PartnerControls"/>
    <ds:schemaRef ds:uri="http://purl.org/dc/dcmitype/"/>
    <ds:schemaRef ds:uri="http://purl.org/dc/elements/1.1/"/>
    <ds:schemaRef ds:uri="http://www.w3.org/XML/1998/namespace"/>
    <ds:schemaRef ds:uri="http://purl.org/dc/terms/"/>
    <ds:schemaRef ds:uri="http://schemas.microsoft.com/office/2006/metadata/properties"/>
    <ds:schemaRef ds:uri="12f68b52-648b-46a0-8463-d3282342a499"/>
    <ds:schemaRef ds:uri="http://schemas.openxmlformats.org/package/2006/metadata/core-properties"/>
    <ds:schemaRef ds:uri="d178a8d1-16ff-473a-8ed0-d41f4478457a"/>
  </ds:schemaRefs>
</ds:datastoreItem>
</file>

<file path=docMetadata/LabelInfo.xml><?xml version="1.0" encoding="utf-8"?>
<clbl:labelList xmlns:clbl="http://schemas.microsoft.com/office/2020/mipLabelMetadata">
  <clbl:label id="{569b6d35-9428-45a2-885e-7b22f796d882}" enabled="1" method="Privileged" siteId="{cecf09d6-44f1-4c40-95a1-cbafb9319d75}" contentBits="0" removed="0"/>
  <clbl:label id="{dffd51a4-5314-4c60-bce6-0affc34d9cd7}" enabled="1" method="Standard" siteId="{4a156c19-bc94-41ac-aacf-95468649086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00 Cover</vt:lpstr>
      <vt:lpstr>01 Summary</vt:lpstr>
      <vt:lpstr>02 Annual Values</vt:lpstr>
      <vt:lpstr>Tables</vt:lpstr>
      <vt:lpstr>Assumptions and Summary</vt:lpstr>
      <vt:lpstr>Assumptions</vt:lpstr>
      <vt:lpstr>BCA - Reference</vt:lpstr>
      <vt:lpstr>4 yr Deferral BCA</vt:lpstr>
      <vt:lpstr>Avoidance BCA</vt:lpstr>
      <vt:lpstr>Depreciation Schedule-Reference</vt:lpstr>
      <vt:lpstr>Depreciation Schedule 15M Avoid</vt:lpstr>
      <vt:lpstr>Depreciation Schedule 4yr Defer</vt:lpstr>
      <vt:lpstr>WACC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Brandon Ott</dc:creator>
  <cp:lastModifiedBy>TH\cfleury</cp:lastModifiedBy>
  <dcterms:created xsi:type="dcterms:W3CDTF">2023-06-16T16:08:33Z</dcterms:created>
  <dcterms:modified xsi:type="dcterms:W3CDTF">2026-08-06T16:51:28Z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9b6d35-9428-45a2-885e-7b22f796d882_Enabled">
    <vt:lpwstr>true</vt:lpwstr>
  </property>
  <property fmtid="{D5CDD505-2E9C-101B-9397-08002B2CF9AE}" pid="3" name="MSIP_Label_569b6d35-9428-45a2-885e-7b22f796d882_SetDate">
    <vt:lpwstr>2024-04-02T15:59:51Z</vt:lpwstr>
  </property>
  <property fmtid="{D5CDD505-2E9C-101B-9397-08002B2CF9AE}" pid="4" name="MSIP_Label_569b6d35-9428-45a2-885e-7b22f796d882_Method">
    <vt:lpwstr>Privileged</vt:lpwstr>
  </property>
  <property fmtid="{D5CDD505-2E9C-101B-9397-08002B2CF9AE}" pid="5" name="MSIP_Label_569b6d35-9428-45a2-885e-7b22f796d882_Name">
    <vt:lpwstr>Internal</vt:lpwstr>
  </property>
  <property fmtid="{D5CDD505-2E9C-101B-9397-08002B2CF9AE}" pid="6" name="MSIP_Label_569b6d35-9428-45a2-885e-7b22f796d882_SiteId">
    <vt:lpwstr>cecf09d6-44f1-4c40-95a1-cbafb9319d75</vt:lpwstr>
  </property>
  <property fmtid="{D5CDD505-2E9C-101B-9397-08002B2CF9AE}" pid="7" name="MSIP_Label_569b6d35-9428-45a2-885e-7b22f796d882_ActionId">
    <vt:lpwstr>7182c9ed-bcb0-45d6-a88d-00825fbfbe85</vt:lpwstr>
  </property>
  <property fmtid="{D5CDD505-2E9C-101B-9397-08002B2CF9AE}" pid="8" name="MSIP_Label_569b6d35-9428-45a2-885e-7b22f796d882_ContentBits">
    <vt:lpwstr>0</vt:lpwstr>
  </property>
  <property fmtid="{D5CDD505-2E9C-101B-9397-08002B2CF9AE}" pid="9" name="ContentTypeId">
    <vt:lpwstr>0x010100E1AD6EE96A1887409021C86C0D26EC7B</vt:lpwstr>
  </property>
</Properties>
</file>